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7"/>
  </bookViews>
  <sheets>
    <sheet name="Startowa" sheetId="1" r:id="rId1"/>
    <sheet name="Prognoza" sheetId="2" r:id="rId2"/>
    <sheet name="Dochody" sheetId="3" r:id="rId3"/>
    <sheet name="Pożyczki" sheetId="4" r:id="rId4"/>
    <sheet name="Kredyty" sheetId="5" r:id="rId5"/>
    <sheet name="Umowy" sheetId="6" r:id="rId6"/>
    <sheet name="Obligacje" sheetId="7" r:id="rId7"/>
    <sheet name="Przedsięwzięcia" sheetId="8" r:id="rId8"/>
    <sheet name="Sprawdzenie" sheetId="9" r:id="rId9"/>
  </sheets>
  <definedNames>
    <definedName name="_xlnm.Print_Area" localSheetId="1">'Prognoza'!$A$1:$W$71</definedName>
    <definedName name="_xlnm.Print_Area" localSheetId="7">'Przedsięwzięcia'!$A$1:$AA$27</definedName>
    <definedName name="_xlnm.Print_Titles" localSheetId="1">'Prognoza'!$A:$C</definedName>
    <definedName name="Z_E90FA5C9_874F_4A27_8C69_C64D834D992E_.wvu.PrintTitles" localSheetId="1" hidden="1">'Prognoza'!$9:$9</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2"/>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s>
  <commentList>
    <comment ref="C26" authorId="0">
      <text>
        <r>
          <rPr>
            <b/>
            <sz val="8"/>
            <rFont val="Tahoma"/>
            <family val="2"/>
          </rPr>
          <t>Wielkość przychodów przenoszona z arkusza: "Kredyty". Pozycja: "Razem - zaciągany kapitał".</t>
        </r>
      </text>
    </comment>
    <comment ref="B10" authorId="1">
      <text>
        <r>
          <rPr>
            <sz val="8"/>
            <rFont val="Tahoma"/>
            <family val="2"/>
          </rPr>
          <t xml:space="preserve">Suma pozycji a i b.
</t>
        </r>
      </text>
    </comment>
    <comment ref="C11" authorId="1">
      <text>
        <r>
          <rPr>
            <sz val="8"/>
            <rFont val="Tahoma"/>
            <family val="2"/>
          </rPr>
          <t xml:space="preserve">Wielkość przenoszona z arkusza "Dochody". Można też wpisać "ręcznie".
</t>
        </r>
      </text>
    </comment>
    <comment ref="C12" authorId="1">
      <text>
        <r>
          <rPr>
            <b/>
            <sz val="8"/>
            <rFont val="Tahoma"/>
            <family val="2"/>
          </rPr>
          <t>Wielkość przenoszona z arkusza "Dochody". można też wpisać "ręcznie".</t>
        </r>
        <r>
          <rPr>
            <sz val="8"/>
            <rFont val="Tahoma"/>
            <family val="2"/>
          </rPr>
          <t xml:space="preserve">
</t>
        </r>
      </text>
    </comment>
    <comment ref="B14" authorId="1">
      <text>
        <r>
          <rPr>
            <b/>
            <sz val="8"/>
            <rFont val="Tahoma"/>
            <family val="2"/>
          </rPr>
          <t>Suma pozycji: a i b.</t>
        </r>
        <r>
          <rPr>
            <sz val="8"/>
            <rFont val="Tahoma"/>
            <family val="2"/>
          </rPr>
          <t xml:space="preserve">
</t>
        </r>
      </text>
    </comment>
    <comment ref="C15" authorId="1">
      <text>
        <r>
          <rPr>
            <b/>
            <sz val="8"/>
            <rFont val="Tahoma"/>
            <family val="2"/>
          </rPr>
          <t xml:space="preserve">Do wpisania "ręcznie". Nie jest to suma pozycji wymienionych jako: "w tym". </t>
        </r>
        <r>
          <rPr>
            <sz val="8"/>
            <rFont val="Tahoma"/>
            <family val="2"/>
          </rPr>
          <t xml:space="preserve">
</t>
        </r>
      </text>
    </comment>
    <comment ref="C16" authorId="1">
      <text>
        <r>
          <rPr>
            <b/>
            <sz val="8"/>
            <rFont val="Tahoma"/>
            <family val="2"/>
          </rPr>
          <t>Odsetki od kredytów, pożyczek i wyemitowanych obligacji. Wielkość przenoszona z arkuszy zawierających harmonogramy spłat tj: Pożyczki, Kredyty, Obligacje.</t>
        </r>
        <r>
          <rPr>
            <sz val="8"/>
            <rFont val="Tahoma"/>
            <family val="2"/>
          </rPr>
          <t xml:space="preserve">
</t>
        </r>
      </text>
    </comment>
    <comment ref="C17" authorId="1">
      <text>
        <r>
          <rPr>
            <b/>
            <sz val="8"/>
            <rFont val="Tahoma"/>
            <family val="2"/>
          </rPr>
          <t xml:space="preserve">Do wpisania "ręcznie". Można dokonać przeniesienia z arkusza "Przedsięwziecia" - wiersz IV o ile nie występują poręczenia i gwarancje na okres krótszy niż rok budżetowy.  </t>
        </r>
        <r>
          <rPr>
            <sz val="8"/>
            <rFont val="Tahoma"/>
            <family val="2"/>
          </rPr>
          <t xml:space="preserve"> </t>
        </r>
      </text>
    </comment>
    <comment ref="C20" authorId="1">
      <text>
        <r>
          <rPr>
            <b/>
            <sz val="8"/>
            <rFont val="Tahoma"/>
            <family val="2"/>
          </rPr>
          <t>Suma przenoszona automatycznie z arkusza "Przedsięwzięcia" suma pozycji I, II i IV czyli bez przedsięwzięć majątkowych.</t>
        </r>
        <r>
          <rPr>
            <sz val="8"/>
            <rFont val="Tahoma"/>
            <family val="2"/>
          </rPr>
          <t xml:space="preserve">
</t>
        </r>
      </text>
    </comment>
    <comment ref="C22" authorId="1">
      <text>
        <r>
          <rPr>
            <b/>
            <sz val="8"/>
            <rFont val="Tahoma"/>
            <family val="2"/>
          </rPr>
          <t>Suma przenoszona automatycznie z arkusza "Przedsięwzięcia"  z pozycji III czyli przedsięwzięć majątkowych.</t>
        </r>
        <r>
          <rPr>
            <sz val="8"/>
            <rFont val="Tahoma"/>
            <family val="2"/>
          </rPr>
          <t xml:space="preserve">
</t>
        </r>
      </text>
    </comment>
    <comment ref="B23" authorId="1">
      <text>
        <r>
          <rPr>
            <b/>
            <sz val="8"/>
            <rFont val="Tahoma"/>
            <family val="2"/>
          </rPr>
          <t>Soma pozycji: a, b, c i d.</t>
        </r>
      </text>
    </comment>
    <comment ref="C24" authorId="1">
      <text>
        <r>
          <rPr>
            <b/>
            <sz val="8"/>
            <rFont val="Tahoma"/>
            <family val="2"/>
          </rPr>
          <t>Suma wymienionych poniżej jako: "w tym" pozycji przychodów z tytułu: pożyczek, kredytów i emisji obligacji.</t>
        </r>
        <r>
          <rPr>
            <sz val="8"/>
            <rFont val="Tahoma"/>
            <family val="2"/>
          </rPr>
          <t xml:space="preserve">
</t>
        </r>
      </text>
    </comment>
    <comment ref="C25" authorId="1">
      <text>
        <r>
          <rPr>
            <b/>
            <sz val="8"/>
            <rFont val="Tahoma"/>
            <family val="2"/>
          </rPr>
          <t>Wielkość przychodów przenoszona z arkusza: "Pożyczki". Pozycja: "Razem - zaciągany kapitał".</t>
        </r>
        <r>
          <rPr>
            <sz val="8"/>
            <rFont val="Tahoma"/>
            <family val="2"/>
          </rPr>
          <t xml:space="preserve">
</t>
        </r>
      </text>
    </comment>
    <comment ref="C27" authorId="1">
      <text>
        <r>
          <rPr>
            <b/>
            <sz val="8"/>
            <rFont val="Tahoma"/>
            <family val="2"/>
          </rPr>
          <t>Wielkość przychodów przenoszona z arkusza: "Obligacje".</t>
        </r>
        <r>
          <rPr>
            <sz val="8"/>
            <rFont val="Tahoma"/>
            <family val="2"/>
          </rPr>
          <t xml:space="preserve">
</t>
        </r>
        <r>
          <rPr>
            <b/>
            <sz val="8"/>
            <rFont val="Tahoma"/>
            <family val="2"/>
          </rPr>
          <t>Pozycja: "Razem - zaciągany kapitał".</t>
        </r>
      </text>
    </comment>
    <comment ref="B31" authorId="1">
      <text>
        <r>
          <rPr>
            <b/>
            <sz val="8"/>
            <rFont val="Tahoma"/>
            <family val="2"/>
          </rPr>
          <t>Suma pozycji a i b.</t>
        </r>
      </text>
    </comment>
    <comment ref="C32" authorId="1">
      <text>
        <r>
          <rPr>
            <b/>
            <sz val="8"/>
            <rFont val="Tahoma"/>
            <family val="2"/>
          </rPr>
          <t>Suma wymienionych poniżej jako: "w tym" pozycji rozchodów z tytułu: pożyczek, kredytów i emisji obligacji.</t>
        </r>
        <r>
          <rPr>
            <sz val="8"/>
            <rFont val="Tahoma"/>
            <family val="2"/>
          </rPr>
          <t xml:space="preserve">
</t>
        </r>
      </text>
    </comment>
    <comment ref="C33" authorId="1">
      <text>
        <r>
          <rPr>
            <b/>
            <sz val="8"/>
            <rFont val="Tahoma"/>
            <family val="2"/>
          </rPr>
          <t>Wielkość rozchodów przenoszona z arkusza: "Pożyczki" - pozycja: "Razem -spłaty kapitału".</t>
        </r>
        <r>
          <rPr>
            <sz val="8"/>
            <rFont val="Tahoma"/>
            <family val="2"/>
          </rPr>
          <t xml:space="preserve">
</t>
        </r>
      </text>
    </comment>
    <comment ref="C34" authorId="1">
      <text>
        <r>
          <rPr>
            <b/>
            <sz val="8"/>
            <rFont val="Tahoma"/>
            <family val="2"/>
          </rPr>
          <t>Wielkość rozchodów przenoszona z arkusza: "Kredyty" - pozycja: "Razem - spłaty kapitału"</t>
        </r>
        <r>
          <rPr>
            <sz val="8"/>
            <rFont val="Tahoma"/>
            <family val="2"/>
          </rPr>
          <t xml:space="preserve">
</t>
        </r>
      </text>
    </comment>
    <comment ref="C35" authorId="1">
      <text>
        <r>
          <rPr>
            <b/>
            <sz val="8"/>
            <rFont val="Tahoma"/>
            <family val="2"/>
          </rPr>
          <t>Wielkość rozchodów przenoszona z arkusza: "Obligacjei" - pozycja: "Razem -spłaty kapitału"</t>
        </r>
        <r>
          <rPr>
            <sz val="8"/>
            <rFont val="Tahoma"/>
            <family val="2"/>
          </rPr>
          <t xml:space="preserve">
</t>
        </r>
      </text>
    </comment>
    <comment ref="D9" authorId="1">
      <text>
        <r>
          <rPr>
            <sz val="8"/>
            <rFont val="Tahoma"/>
            <family val="2"/>
          </rPr>
          <t xml:space="preserve">Uwaga ! Dane do obliczenia progu z art. 243 ustawy o finansach publicznych zawarte zostały w arkuszu: "Startowa". Zgodnie z ww przepisem do wyliczenia progu w roku 2011 przyjmuje się zawsze dane za III kwartał 2011r - nawet po zakończeniu roku i ustaleniu faktycznego wykonania. Stąd też w "Startowa" umieszczamy dane ze sprawozdania za III kw 2011r (dochody, dochody bieżące, wydatki bieżące, sprzedaż majątku). W kolumnie "Przewidywane wykonania 2011" możemy poglądowo pokazać to jak budżet będzie wykonany a po zaksięgowaniu roku poprzedniego (2011) - faktyczne wykonanie budżetu. W porównaniu z poprzednim arkuszem odrębne umieszczenie danych za III kw (arkusz "startowa") i danych dot. przewidywanego wykonania zwiększa czytelność prognozy. Należy zwrocić uwagę, że dane za III kwartał konieczne do obliczenia limitu nie obejmują wielkości "Dług". Wielkośc ta powinna byc przyjęta wg faktycznego lub przewidywanego wykonania na koniec 2011r. Dług na koniec 2011 r należy wpisać w kolumnie "Przewidywane wykonanie 2011"  Następnie konkretne tytuły wpisuje się w arkuszach: Pożyczki, Kredyty, Obligacje. Z arkuszy tych wielkosci dotyczące dlugu zaciąganego, spłacanego i pozostającego na koniec roku są przenoszone do arkuszu "Prognoza".
</t>
        </r>
      </text>
    </comment>
    <comment ref="B38" authorId="1">
      <text>
        <r>
          <rPr>
            <sz val="8"/>
            <rFont val="Tahoma"/>
            <family val="2"/>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5" authorId="1">
      <text>
        <r>
          <rPr>
            <sz val="8"/>
            <rFont val="Tahoma"/>
            <family val="2"/>
          </rPr>
          <t xml:space="preserve">Zgodnie z art. 6 ustawy o finansach publicznych środki publiczne mogą być przeznaczane na rozchody z których w j.s.t. wystąią: spłata dlugu i udzielenie pożyczek.
</t>
        </r>
      </text>
    </comment>
    <comment ref="B48" authorId="1">
      <text>
        <r>
          <rPr>
            <b/>
            <sz val="8"/>
            <rFont val="Tahoma"/>
            <family val="2"/>
          </rPr>
          <t xml:space="preserve">Wielkości obowiązkowe zgdnie z art. 226 ust. 1 pkt 6 ustawy. Pozostają w związku z art. 212 ust. 1 pkt 6 ustawy. 
</t>
        </r>
        <r>
          <rPr>
            <sz val="8"/>
            <rFont val="Tahoma"/>
            <family val="2"/>
          </rPr>
          <t xml:space="preserve">
</t>
        </r>
      </text>
    </comment>
    <comment ref="B56" authorId="1">
      <text>
        <r>
          <rPr>
            <b/>
            <sz val="8"/>
            <rFont val="Tahoma"/>
            <family val="2"/>
          </rPr>
          <t>Dług wyliczony zgodnie z art. 72 ustawy o finansach publicznych. Nie przewiduje się wystąpienia zobowiązań wymagalnych. Obejmuje jednak wielkości z pozycji VIa.</t>
        </r>
        <r>
          <rPr>
            <sz val="8"/>
            <rFont val="Tahoma"/>
            <family val="2"/>
          </rPr>
          <t xml:space="preserve">
</t>
        </r>
      </text>
    </comment>
    <comment ref="B64" authorId="1">
      <text>
        <r>
          <rPr>
            <b/>
            <sz val="8"/>
            <rFont val="Tahoma"/>
            <family val="2"/>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fragmenty (ułamki) z "prawej" częsci wzoru z art. 243 ufp dla każdego roku. Te wielkości wykorzytywane są do obliczania limitu w wierszu IX.</t>
        </r>
        <r>
          <rPr>
            <sz val="8"/>
            <rFont val="Tahoma"/>
            <family val="2"/>
          </rPr>
          <t xml:space="preserve">
</t>
        </r>
      </text>
    </comment>
    <comment ref="B65" authorId="1">
      <text>
        <r>
          <rPr>
            <b/>
            <sz val="8"/>
            <rFont val="Tahoma"/>
            <family val="2"/>
          </rPr>
          <t>Kontrola równowagi budżetowej. W wierszu każda pozycja musi być równa 0. Brak równowagi sygnalizowany jest w ostatnim arkuszu skoroszytu o nazwie "Sprawdzenie".</t>
        </r>
        <r>
          <rPr>
            <sz val="8"/>
            <rFont val="Tahoma"/>
            <family val="2"/>
          </rPr>
          <t xml:space="preserve">
</t>
        </r>
      </text>
    </comment>
    <comment ref="B66" authorId="1">
      <text>
        <r>
          <rPr>
            <b/>
            <sz val="8"/>
            <rFont val="Tahoma"/>
            <family val="2"/>
          </rPr>
          <t>Wiersz kontrolny. Nie może przybierać wartosci ujemnych. Sygnalizacja w arkuszu: "Sprawdzenie".</t>
        </r>
        <r>
          <rPr>
            <sz val="8"/>
            <rFont val="Tahoma"/>
            <family val="2"/>
          </rPr>
          <t xml:space="preserve">
</t>
        </r>
      </text>
    </comment>
    <comment ref="B71" authorId="1">
      <text>
        <r>
          <rPr>
            <b/>
            <sz val="8"/>
            <rFont val="Tahoma"/>
            <family val="2"/>
          </rPr>
          <t xml:space="preserve">Zgodnie z art. 121 ust 2 ustawy przepisy wprowadzające (…)  art. 243 i art. 244 ustawy o finansach publicznych mają zastosowanie po raz pierwszy do uchwał budżetowych jednostek samorządu terytorialnego na rok 2014. </t>
        </r>
        <r>
          <rPr>
            <sz val="8"/>
            <rFont val="Tahoma"/>
            <family val="2"/>
          </rPr>
          <t xml:space="preserve">
</t>
        </r>
      </text>
    </comment>
    <comment ref="B58" authorId="1">
      <text>
        <r>
          <rPr>
            <b/>
            <sz val="8"/>
            <rFont val="Tahoma"/>
            <family val="2"/>
          </rPr>
          <t>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 czyli odlicza sie dług zaciągnięty w związku z UE.</t>
        </r>
        <r>
          <rPr>
            <sz val="8"/>
            <rFont val="Tahoma"/>
            <family val="2"/>
          </rPr>
          <t xml:space="preserve">
</t>
        </r>
      </text>
    </comment>
    <comment ref="C13" authorId="1">
      <text>
        <r>
          <rPr>
            <b/>
            <sz val="8"/>
            <rFont val="Tahoma"/>
            <family val="2"/>
          </rPr>
          <t>J.W.</t>
        </r>
      </text>
    </comment>
    <comment ref="B67" authorId="1">
      <text>
        <r>
          <rPr>
            <b/>
            <sz val="8"/>
            <rFont val="Tahoma"/>
            <family val="2"/>
          </rPr>
          <t>Wiersz techniczny.  Pokazuje wielkości odsetek nie uwzględniane przy obliczaniu realacji z art. 169 "starej ustawy</t>
        </r>
        <r>
          <rPr>
            <b/>
            <sz val="8"/>
            <rFont val="Tahoma"/>
            <family val="2"/>
          </rPr>
          <t>" .
Wielkości tych odsetek są przenoszone z arkuszy: Pożyczki, Kredyty, Obligacje.</t>
        </r>
      </text>
    </comment>
    <comment ref="B68" authorId="1">
      <text>
        <r>
          <rPr>
            <b/>
            <sz val="8"/>
            <rFont val="Tahoma"/>
            <family val="2"/>
          </rPr>
          <t>Wiersz techniczny.  Pokazuje wielkości spłat kapitału nie uwzględniane przy obliczaniu realacji z art. 169 "starej ustawy" i realacji z art. 243 ufp.
Wielkości te są przenoszone z arkuszy: Pożyczki, Kredyty, Obligacje.</t>
        </r>
        <r>
          <rPr>
            <sz val="8"/>
            <rFont val="Tahoma"/>
            <family val="2"/>
          </rPr>
          <t xml:space="preserve">
</t>
        </r>
      </text>
    </comment>
    <comment ref="B69" authorId="1">
      <text>
        <r>
          <rPr>
            <b/>
            <sz val="8"/>
            <rFont val="Tahoma"/>
            <family val="2"/>
          </rPr>
          <t>Wiersz techniczny.  Pokazuje wielkość długu nie uwzględnianą przy obliczaniu realacji z art. 170 "starej ustawy" .
Wielkości te są przenoszone z arkuszy: Pożyczki, Kredyty, Obligacje</t>
        </r>
        <r>
          <rPr>
            <sz val="8"/>
            <rFont val="Tahoma"/>
            <family val="2"/>
          </rPr>
          <t xml:space="preserve">
</t>
        </r>
      </text>
    </comment>
    <comment ref="B57" authorId="1">
      <text>
        <r>
          <rPr>
            <b/>
            <sz val="8"/>
            <rFont val="Tahoma"/>
            <family val="2"/>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2"/>
          </rPr>
          <t xml:space="preserve">
</t>
        </r>
      </text>
    </comment>
    <comment ref="B60" authorId="1">
      <text>
        <r>
          <rPr>
            <b/>
            <sz val="8"/>
            <rFont val="Tahoma"/>
            <family val="2"/>
          </rPr>
          <t>"Prawa" strona wzoru z art. 243 czyli indwidualny wskaźnik obciążenia budzetu splatami - dawne 15%</t>
        </r>
      </text>
    </comment>
    <comment ref="B61" authorId="1">
      <text>
        <r>
          <rPr>
            <b/>
            <sz val="8"/>
            <rFont val="Tahoma"/>
            <family val="2"/>
          </rPr>
          <t>"Lewa" strona wzoru czyli faktyczne obciażenia budżetu spłatami kapitalu i odsetek do dochodów.</t>
        </r>
      </text>
    </comment>
  </commentList>
</comments>
</file>

<file path=xl/comments3.xml><?xml version="1.0" encoding="utf-8"?>
<comments xmlns="http://schemas.openxmlformats.org/spreadsheetml/2006/main">
  <authors>
    <author>m.legutko</author>
  </authors>
  <commentList>
    <comment ref="C6" authorId="0">
      <text>
        <r>
          <rPr>
            <b/>
            <sz val="8"/>
            <rFont val="Tahoma"/>
            <family val="2"/>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2"/>
          </rPr>
          <t xml:space="preserve">
</t>
        </r>
      </text>
    </comment>
  </commentList>
</comments>
</file>

<file path=xl/comments8.xml><?xml version="1.0" encoding="utf-8"?>
<comments xmlns="http://schemas.openxmlformats.org/spreadsheetml/2006/main">
  <authors>
    <author>m.legutko</author>
  </authors>
  <commentList>
    <comment ref="G7" authorId="0">
      <text>
        <r>
          <rPr>
            <b/>
            <sz val="8"/>
            <rFont val="Tahoma"/>
            <family val="2"/>
          </rPr>
          <t>Kolumna nieobowiązkowa - wprowadzona po to aby można było automatycznie sumować nakłady w kolumnie "Łączne nakłady finansowe".</t>
        </r>
        <r>
          <rPr>
            <sz val="8"/>
            <rFont val="Tahoma"/>
            <family val="2"/>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2"/>
          </rPr>
          <t>Arkusze kontrolne. W sytuacji jeżeli nie są spelnione warunki dotyczące poszczególnych wielkości- wyświetla się napis ostrzegawczy oraz komórka zabarwia się na czerwono.</t>
        </r>
      </text>
    </comment>
  </commentList>
</comments>
</file>

<file path=xl/sharedStrings.xml><?xml version="1.0" encoding="utf-8"?>
<sst xmlns="http://schemas.openxmlformats.org/spreadsheetml/2006/main" count="923" uniqueCount="176">
  <si>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</si>
  <si>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</si>
  <si>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</si>
  <si>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</si>
  <si>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</si>
  <si>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</si>
  <si>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</si>
  <si>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</si>
  <si>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</si>
  <si>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</si>
  <si>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</si>
  <si>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</si>
  <si>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</si>
  <si>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</si>
  <si>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</si>
  <si>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</si>
  <si>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</si>
  <si>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</si>
  <si>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</si>
  <si>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</si>
  <si>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</si>
  <si>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</si>
  <si>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</si>
  <si>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</si>
  <si>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</si>
  <si>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</si>
  <si>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</si>
  <si>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</si>
  <si>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</si>
  <si>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</si>
  <si>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</si>
  <si>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</si>
  <si>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</si>
  <si>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</si>
  <si>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</si>
  <si>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</si>
  <si>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</si>
  <si>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</si>
  <si>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</si>
  <si>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</si>
  <si>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</si>
  <si>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</si>
  <si>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</si>
  <si>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</si>
  <si>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</si>
  <si>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</si>
  <si>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</si>
  <si>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</si>
  <si>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</si>
  <si>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</si>
  <si>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</si>
  <si>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bieżące)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</si>
  <si>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</si>
  <si>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</si>
  <si>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</si>
  <si>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</si>
  <si>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</si>
  <si>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</si>
  <si>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</si>
  <si>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</si>
  <si>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</si>
  <si>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</si>
  <si>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</si>
  <si>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</si>
  <si>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</si>
  <si>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</si>
  <si>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</si>
  <si>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</si>
  <si>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</si>
  <si>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</si>
  <si>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</si>
  <si>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</si>
  <si>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</si>
  <si>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</si>
  <si>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</si>
  <si>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</si>
  <si>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Limity wydatków</t>
  </si>
  <si>
    <t>Limit zobowiązań</t>
  </si>
  <si>
    <t>Źródła</t>
  </si>
  <si>
    <t>Dochody bieżące:</t>
  </si>
  <si>
    <t>Dochody majątkowe:</t>
  </si>
  <si>
    <t>Inne</t>
  </si>
  <si>
    <t>RAZEM MAJĄTKOWE</t>
  </si>
  <si>
    <t>RAZEM BIEŻĄCE</t>
  </si>
  <si>
    <t>w tym z UE</t>
  </si>
  <si>
    <t>Spłata odsetek</t>
  </si>
  <si>
    <t>1.</t>
  </si>
  <si>
    <t>2.</t>
  </si>
  <si>
    <t>3.</t>
  </si>
  <si>
    <t>Tytuły dłużne</t>
  </si>
  <si>
    <t>Pożyczka</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</si>
  <si>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</si>
  <si>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</si>
  <si>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</si>
  <si>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</si>
  <si>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</si>
  <si>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</si>
  <si>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</si>
  <si>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</si>
  <si>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</si>
  <si>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</si>
  <si>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</si>
  <si>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</si>
  <si>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</si>
  <si>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</si>
  <si>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</si>
  <si>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</si>
  <si>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</si>
  <si>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</si>
  <si>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</si>
  <si>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</si>
  <si>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</si>
  <si>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</si>
  <si>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</si>
  <si>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</si>
  <si>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</si>
  <si>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</si>
  <si>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</si>
  <si>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Kredyt</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</si>
  <si>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</si>
  <si>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</si>
  <si>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</si>
  <si>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</si>
  <si>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</si>
  <si>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</si>
  <si>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</si>
  <si>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</si>
  <si>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</si>
  <si>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</si>
  <si>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</si>
  <si>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</si>
  <si>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</si>
  <si>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</si>
  <si>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</si>
  <si>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</si>
  <si>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</si>
  <si>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</si>
  <si>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</si>
  <si>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</si>
  <si>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</si>
  <si>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</si>
  <si>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</si>
  <si>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Wielkości początkowe za lata 2009 - 2011 do obliczenia relacji,      o której mowa w art. 243 ufp</t>
  </si>
  <si>
    <t>2011 III kwartał</t>
  </si>
  <si>
    <t>w tym arkuszu za III kw/2011 wpisuje się plan</t>
  </si>
  <si>
    <t>Przewidywane wykonanie 2011</t>
  </si>
  <si>
    <t xml:space="preserve">Zapewnienie ciągłości działania jednostki: </t>
  </si>
  <si>
    <t>RECreate - Stworzenie nowego produktu turystycznego na obszarze Południowego Bałtyku</t>
  </si>
  <si>
    <t>UM</t>
  </si>
  <si>
    <t>2011-2013</t>
  </si>
  <si>
    <t>CTF - Zdobywanie przyszłości - wymiana informacji z zakresu biznesu i rozwoju w Regionie Południowego Bałtyku</t>
  </si>
  <si>
    <t>2010-2012</t>
  </si>
  <si>
    <t>Wyrównanie szans edukacyjno rozwojowych ucznów szkół podstawowych Gminy Miasta Lębork</t>
  </si>
  <si>
    <t>2011-2012</t>
  </si>
  <si>
    <t>Rewitalizacja centrum Lęborka</t>
  </si>
  <si>
    <t>2010-2013</t>
  </si>
  <si>
    <t>Budowa i przebudowa systemów odbioru,odprowadzania i oczyszczania wód opadowych i roztopowych</t>
  </si>
  <si>
    <t>2009-2012</t>
  </si>
  <si>
    <t>Poręczenia kredytów</t>
  </si>
  <si>
    <t>2012-2030</t>
  </si>
  <si>
    <t xml:space="preserve">Załącznik Nr 1 </t>
  </si>
  <si>
    <t>Rady Miejskiej w Lęborku</t>
  </si>
  <si>
    <t>Załącznik Nr 2</t>
  </si>
  <si>
    <t>Wieloletnia Prognoza Finansowa Miasta Lęborka na lata 2012-2030</t>
  </si>
  <si>
    <t>do Uchwały Nr ……………..</t>
  </si>
  <si>
    <t>z dnia …………... roku</t>
  </si>
  <si>
    <t>do Uchwały Nr …………………..</t>
  </si>
  <si>
    <t>z dnia ……………….. roku</t>
  </si>
  <si>
    <t>Budowa i przebudowa budynku Ratusza Miejskiego</t>
  </si>
  <si>
    <t>2012-2013</t>
  </si>
  <si>
    <t>Przebudowa ul.Waryńskiego wraz z budową nowego mostu na rzece Łebie i remontem mostu na Kanale Młyńskim - I etap</t>
  </si>
  <si>
    <t>Budowa elektrociepłowni opalanej biomasą jako podstawowego źródła ciepła w  systemie ciepłowniczym miasta Lęborka</t>
  </si>
  <si>
    <t>2013-2015</t>
  </si>
  <si>
    <t>Wykonanie 2011</t>
  </si>
  <si>
    <t>Baltic Rally - Bałtyckie, amatorskie mistrzostwa w grach zespołowych</t>
  </si>
  <si>
    <t>2012-2014</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</si>
</sst>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51">
    <font>
      <sz val="10"/>
      <name val="Arial CE"/>
      <family val="0"/>
    </font>
    <font>
      <b/>
      <sz val="10"/>
      <name val="Arial CE"/>
      <family val="2"/>
    </font>
    <font>
      <i/>
      <sz val="10"/>
      <name val="Arial CE"/>
      <family val="2"/>
    </font>
    <font>
      <b/>
      <i/>
      <sz val="10"/>
      <name val="Arial CE"/>
      <family val="2"/>
    </font>
    <font>
      <u val="single"/>
      <sz val="10"/>
      <color indexed="12"/>
      <name val="Arial CE"/>
      <family val="0"/>
    </font>
    <font>
      <u val="single"/>
      <sz val="10"/>
      <color indexed="36"/>
      <name val="Arial CE"/>
      <family val="0"/>
    </font>
    <font>
      <b/>
      <sz val="10"/>
      <color indexed="10"/>
      <name val="Arial CE"/>
      <family val="2"/>
    </font>
    <font>
      <b/>
      <sz val="8"/>
      <name val="Tahoma"/>
      <family val="2"/>
    </font>
    <font>
      <b/>
      <sz val="12"/>
      <name val="Arial CE"/>
      <family val="0"/>
    </font>
    <font>
      <b/>
      <sz val="12"/>
      <color indexed="55"/>
      <name val="Arial CE"/>
      <family val="2"/>
    </font>
    <font>
      <b/>
      <sz val="12"/>
      <color indexed="9"/>
      <name val="Arial CE"/>
      <family val="2"/>
    </font>
    <font>
      <sz val="8"/>
      <name val="Arial CE"/>
      <family val="0"/>
    </font>
    <font>
      <sz val="8"/>
      <name val="Tahoma"/>
      <family val="2"/>
    </font>
    <font>
      <b/>
      <sz val="14"/>
      <name val="Arial CE"/>
      <family val="0"/>
    </font>
    <font>
      <b/>
      <sz val="17"/>
      <name val="Arial CE"/>
      <family val="2"/>
    </font>
    <font>
      <b/>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double"/>
    </border>
    <border>
      <left style="thin"/>
      <right style="medium"/>
      <top style="double"/>
      <bottom style="double"/>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double"/>
      <bottom style="double"/>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medium"/>
      <right style="thin"/>
      <top style="medium"/>
      <bottom style="thin"/>
    </border>
    <border>
      <left>
        <color indexed="63"/>
      </left>
      <right style="thin"/>
      <top style="double"/>
      <bottom style="double"/>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medium"/>
      <right>
        <color indexed="63"/>
      </right>
      <top style="double"/>
      <bottom style="double"/>
    </border>
    <border>
      <left style="medium"/>
      <right>
        <color indexed="63"/>
      </right>
      <top style="thin"/>
      <bottom style="double"/>
    </border>
    <border>
      <left>
        <color indexed="63"/>
      </left>
      <right style="thin"/>
      <top style="thin"/>
      <bottom style="double"/>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cellStyleXfs>
  <cellXfs count="346">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32" borderId="11" xfId="0" applyFont="1" applyFill="1" applyBorder="1" applyAlignment="1" applyProtection="1">
      <alignment horizontal="center" vertical="center"/>
      <protection/>
    </xf>
    <xf numFmtId="4" fontId="1" fillId="32" borderId="12" xfId="0" applyNumberFormat="1" applyFont="1" applyFill="1" applyBorder="1" applyAlignment="1" applyProtection="1">
      <alignment horizontal="center" vertical="center"/>
      <protection/>
    </xf>
    <xf numFmtId="4" fontId="2" fillId="32" borderId="13" xfId="0" applyNumberFormat="1" applyFont="1" applyFill="1" applyBorder="1" applyAlignment="1" applyProtection="1">
      <alignment horizontal="center" vertical="center"/>
      <protection/>
    </xf>
    <xf numFmtId="4" fontId="2" fillId="32" borderId="14" xfId="0" applyNumberFormat="1" applyFont="1" applyFill="1" applyBorder="1" applyAlignment="1" applyProtection="1">
      <alignment vertical="center"/>
      <protection/>
    </xf>
    <xf numFmtId="4" fontId="2" fillId="32" borderId="15" xfId="0" applyNumberFormat="1" applyFont="1" applyFill="1" applyBorder="1" applyAlignment="1" applyProtection="1">
      <alignment vertical="center" wrapText="1"/>
      <protection/>
    </xf>
    <xf numFmtId="4" fontId="0" fillId="32" borderId="13" xfId="0" applyNumberFormat="1" applyFill="1" applyBorder="1" applyAlignment="1" applyProtection="1">
      <alignment horizontal="center" vertical="center"/>
      <protection/>
    </xf>
    <xf numFmtId="4" fontId="0" fillId="32" borderId="14" xfId="0" applyNumberFormat="1" applyFill="1" applyBorder="1" applyAlignment="1" applyProtection="1">
      <alignment horizontal="center" vertical="center"/>
      <protection/>
    </xf>
    <xf numFmtId="4" fontId="0" fillId="32" borderId="16" xfId="0" applyNumberFormat="1" applyFill="1" applyBorder="1" applyAlignment="1" applyProtection="1">
      <alignment vertical="center" wrapText="1"/>
      <protection/>
    </xf>
    <xf numFmtId="4" fontId="1" fillId="32" borderId="13" xfId="0" applyNumberFormat="1" applyFont="1" applyFill="1" applyBorder="1" applyAlignment="1" applyProtection="1">
      <alignment horizontal="center" vertical="center"/>
      <protection/>
    </xf>
    <xf numFmtId="4" fontId="0" fillId="32" borderId="14" xfId="0" applyNumberFormat="1" applyFill="1" applyBorder="1" applyAlignment="1" applyProtection="1">
      <alignment horizontal="center" vertical="center" textRotation="90"/>
      <protection/>
    </xf>
    <xf numFmtId="4" fontId="0" fillId="32" borderId="14" xfId="0" applyNumberFormat="1" applyFill="1" applyBorder="1" applyAlignment="1" applyProtection="1">
      <alignment vertical="center"/>
      <protection/>
    </xf>
    <xf numFmtId="4" fontId="2" fillId="32" borderId="15" xfId="0" applyNumberFormat="1" applyFont="1" applyFill="1" applyBorder="1" applyAlignment="1" applyProtection="1">
      <alignment vertical="center" wrapText="1"/>
      <protection/>
    </xf>
    <xf numFmtId="4" fontId="1" fillId="32" borderId="17" xfId="0" applyNumberFormat="1" applyFont="1" applyFill="1" applyBorder="1" applyAlignment="1" applyProtection="1">
      <alignment horizontal="center" vertical="center"/>
      <protection/>
    </xf>
    <xf numFmtId="3" fontId="1" fillId="32" borderId="18" xfId="0" applyNumberFormat="1" applyFont="1" applyFill="1" applyBorder="1" applyAlignment="1" applyProtection="1">
      <alignment horizontal="right" vertical="center"/>
      <protection/>
    </xf>
    <xf numFmtId="3" fontId="2" fillId="33" borderId="16" xfId="0" applyNumberFormat="1" applyFont="1" applyFill="1" applyBorder="1" applyAlignment="1" applyProtection="1">
      <alignment horizontal="right" vertical="center"/>
      <protection locked="0"/>
    </xf>
    <xf numFmtId="3" fontId="0" fillId="33" borderId="16" xfId="0" applyNumberFormat="1" applyFill="1" applyBorder="1" applyAlignment="1" applyProtection="1">
      <alignment horizontal="right" vertical="center"/>
      <protection locked="0"/>
    </xf>
    <xf numFmtId="3" fontId="1" fillId="32" borderId="16" xfId="0" applyNumberFormat="1" applyFont="1" applyFill="1" applyBorder="1" applyAlignment="1" applyProtection="1">
      <alignment horizontal="right" vertical="center"/>
      <protection/>
    </xf>
    <xf numFmtId="3" fontId="2" fillId="32" borderId="16" xfId="0" applyNumberFormat="1" applyFont="1" applyFill="1" applyBorder="1" applyAlignment="1" applyProtection="1">
      <alignment horizontal="right" vertical="center"/>
      <protection/>
    </xf>
    <xf numFmtId="3" fontId="0" fillId="32" borderId="16" xfId="0" applyNumberFormat="1" applyFill="1" applyBorder="1" applyAlignment="1" applyProtection="1">
      <alignment horizontal="right" vertical="center"/>
      <protection/>
    </xf>
    <xf numFmtId="3" fontId="0" fillId="32" borderId="16" xfId="0" applyNumberFormat="1" applyFill="1" applyBorder="1" applyAlignment="1" applyProtection="1">
      <alignment horizontal="center" vertical="center"/>
      <protection/>
    </xf>
    <xf numFmtId="10" fontId="0" fillId="32" borderId="16" xfId="0" applyNumberFormat="1" applyFont="1" applyFill="1" applyBorder="1" applyAlignment="1" applyProtection="1">
      <alignment horizontal="center" vertical="center"/>
      <protection/>
    </xf>
    <xf numFmtId="0" fontId="1" fillId="32" borderId="19" xfId="0" applyFont="1" applyFill="1" applyBorder="1" applyAlignment="1">
      <alignment horizontal="center" vertical="center"/>
    </xf>
    <xf numFmtId="0" fontId="1" fillId="32" borderId="20" xfId="0" applyFont="1" applyFill="1" applyBorder="1" applyAlignment="1">
      <alignment horizontal="center" vertical="center"/>
    </xf>
    <xf numFmtId="0" fontId="0" fillId="32" borderId="21" xfId="0" applyFill="1" applyBorder="1" applyAlignment="1">
      <alignment horizontal="center" vertical="center"/>
    </xf>
    <xf numFmtId="0" fontId="0" fillId="32" borderId="18" xfId="0" applyFill="1" applyBorder="1" applyAlignment="1">
      <alignment vertical="center"/>
    </xf>
    <xf numFmtId="0" fontId="0" fillId="32" borderId="22" xfId="0" applyFill="1" applyBorder="1" applyAlignment="1">
      <alignment horizontal="center" vertical="center"/>
    </xf>
    <xf numFmtId="0" fontId="0" fillId="32" borderId="16" xfId="0" applyFill="1" applyBorder="1" applyAlignment="1">
      <alignment vertical="center"/>
    </xf>
    <xf numFmtId="0" fontId="1" fillId="32" borderId="23" xfId="0" applyFont="1" applyFill="1" applyBorder="1" applyAlignment="1">
      <alignment horizontal="center" vertical="center"/>
    </xf>
    <xf numFmtId="0" fontId="1" fillId="32" borderId="10" xfId="0" applyFont="1" applyFill="1" applyBorder="1" applyAlignment="1">
      <alignment horizontal="center"/>
    </xf>
    <xf numFmtId="0" fontId="1" fillId="32" borderId="24" xfId="0" applyFont="1" applyFill="1" applyBorder="1" applyAlignment="1">
      <alignment horizontal="center"/>
    </xf>
    <xf numFmtId="0" fontId="0" fillId="32" borderId="22" xfId="0" applyFill="1" applyBorder="1" applyAlignment="1">
      <alignment horizontal="center" vertical="center"/>
    </xf>
    <xf numFmtId="49" fontId="1" fillId="32" borderId="16" xfId="0" applyNumberFormat="1" applyFont="1" applyFill="1" applyBorder="1" applyAlignment="1">
      <alignment vertical="center" wrapText="1"/>
    </xf>
    <xf numFmtId="0" fontId="0" fillId="32" borderId="16" xfId="0" applyFill="1" applyBorder="1" applyAlignment="1">
      <alignment horizontal="center" vertical="center"/>
    </xf>
    <xf numFmtId="3" fontId="0" fillId="32" borderId="16" xfId="0" applyNumberFormat="1" applyFill="1" applyBorder="1" applyAlignment="1">
      <alignment horizontal="center" vertical="center"/>
    </xf>
    <xf numFmtId="0" fontId="0" fillId="32" borderId="21" xfId="0" applyFill="1" applyBorder="1" applyAlignment="1">
      <alignment horizontal="center" vertical="center"/>
    </xf>
    <xf numFmtId="0" fontId="0" fillId="32" borderId="15" xfId="0" applyFill="1" applyBorder="1" applyAlignment="1">
      <alignment vertical="center" wrapText="1"/>
    </xf>
    <xf numFmtId="3" fontId="0" fillId="32" borderId="25" xfId="0" applyNumberFormat="1" applyFill="1" applyBorder="1" applyAlignment="1">
      <alignment horizontal="center" vertical="center"/>
    </xf>
    <xf numFmtId="3" fontId="0" fillId="33" borderId="25" xfId="0" applyNumberFormat="1" applyFill="1" applyBorder="1" applyAlignment="1">
      <alignment horizontal="center" vertical="center"/>
    </xf>
    <xf numFmtId="3" fontId="0" fillId="33" borderId="26" xfId="0" applyNumberFormat="1" applyFill="1" applyBorder="1" applyAlignment="1">
      <alignment horizontal="center" vertical="center"/>
    </xf>
    <xf numFmtId="0" fontId="1" fillId="32" borderId="16" xfId="0" applyFont="1" applyFill="1" applyBorder="1" applyAlignment="1">
      <alignment horizontal="center" vertical="center"/>
    </xf>
    <xf numFmtId="3" fontId="1" fillId="32" borderId="16" xfId="0" applyNumberFormat="1" applyFont="1" applyFill="1" applyBorder="1" applyAlignment="1">
      <alignment horizontal="center" vertical="center"/>
    </xf>
    <xf numFmtId="3" fontId="1" fillId="32" borderId="14" xfId="0" applyNumberFormat="1" applyFont="1" applyFill="1" applyBorder="1" applyAlignment="1">
      <alignment horizontal="center" vertical="center"/>
    </xf>
    <xf numFmtId="0" fontId="0" fillId="32" borderId="27" xfId="0" applyFill="1" applyBorder="1" applyAlignment="1">
      <alignment vertical="center" wrapText="1"/>
    </xf>
    <xf numFmtId="0" fontId="0" fillId="32" borderId="15" xfId="0" applyFont="1" applyFill="1" applyBorder="1" applyAlignment="1">
      <alignment vertical="center" wrapText="1"/>
    </xf>
    <xf numFmtId="3" fontId="0" fillId="33" borderId="16" xfId="0" applyNumberFormat="1" applyFill="1" applyBorder="1" applyAlignment="1">
      <alignment horizontal="center" vertical="center"/>
    </xf>
    <xf numFmtId="3" fontId="0" fillId="33" borderId="14" xfId="0" applyNumberFormat="1" applyFill="1" applyBorder="1" applyAlignment="1">
      <alignment horizontal="center" vertical="center"/>
    </xf>
    <xf numFmtId="0" fontId="3" fillId="32" borderId="28" xfId="0" applyFont="1" applyFill="1" applyBorder="1" applyAlignment="1">
      <alignment horizontal="center" vertical="center"/>
    </xf>
    <xf numFmtId="3" fontId="3" fillId="32" borderId="28" xfId="0" applyNumberFormat="1" applyFont="1" applyFill="1" applyBorder="1" applyAlignment="1">
      <alignment horizontal="center" vertical="center"/>
    </xf>
    <xf numFmtId="3" fontId="3" fillId="32" borderId="29" xfId="0" applyNumberFormat="1" applyFont="1" applyFill="1" applyBorder="1" applyAlignment="1">
      <alignment horizontal="center" vertical="center"/>
    </xf>
    <xf numFmtId="0" fontId="2" fillId="0" borderId="0" xfId="0" applyFont="1" applyAlignment="1">
      <alignment horizontal="center" vertical="center" wrapText="1"/>
    </xf>
    <xf numFmtId="0" fontId="0" fillId="32" borderId="30" xfId="0" applyFill="1" applyBorder="1" applyAlignment="1">
      <alignment horizontal="center" vertical="center"/>
    </xf>
    <xf numFmtId="0" fontId="0" fillId="32" borderId="10" xfId="0" applyFill="1" applyBorder="1" applyAlignment="1">
      <alignment vertical="center" wrapText="1"/>
    </xf>
    <xf numFmtId="0" fontId="0" fillId="0" borderId="0" xfId="0" applyAlignment="1" applyProtection="1">
      <alignment/>
      <protection locked="0"/>
    </xf>
    <xf numFmtId="167" fontId="1" fillId="32" borderId="25" xfId="0" applyNumberFormat="1" applyFont="1" applyFill="1" applyBorder="1" applyAlignment="1" applyProtection="1">
      <alignment horizontal="center" vertical="center"/>
      <protection/>
    </xf>
    <xf numFmtId="167" fontId="0" fillId="32" borderId="16" xfId="0" applyNumberFormat="1" applyFill="1" applyBorder="1" applyAlignment="1" applyProtection="1">
      <alignment horizontal="center" vertical="center"/>
      <protection/>
    </xf>
    <xf numFmtId="167" fontId="0" fillId="32" borderId="16" xfId="0" applyNumberFormat="1" applyFont="1" applyFill="1" applyBorder="1" applyAlignment="1" applyProtection="1">
      <alignment horizontal="center" vertical="center"/>
      <protection/>
    </xf>
    <xf numFmtId="167" fontId="0" fillId="32" borderId="25" xfId="0" applyNumberFormat="1" applyFont="1" applyFill="1" applyBorder="1" applyAlignment="1" applyProtection="1">
      <alignment horizontal="center" vertical="center"/>
      <protection/>
    </xf>
    <xf numFmtId="0" fontId="1" fillId="32" borderId="31" xfId="0" applyFont="1" applyFill="1" applyBorder="1" applyAlignment="1">
      <alignment horizontal="center" vertical="center" wrapText="1"/>
    </xf>
    <xf numFmtId="0" fontId="0" fillId="32" borderId="32" xfId="0" applyFill="1" applyBorder="1" applyAlignment="1">
      <alignment/>
    </xf>
    <xf numFmtId="167" fontId="0" fillId="32" borderId="10" xfId="0" applyNumberFormat="1" applyFill="1" applyBorder="1" applyAlignment="1">
      <alignment vertical="center"/>
    </xf>
    <xf numFmtId="167" fontId="0" fillId="32" borderId="33" xfId="0" applyNumberFormat="1" applyFill="1" applyBorder="1" applyAlignment="1">
      <alignment vertical="center"/>
    </xf>
    <xf numFmtId="3" fontId="0" fillId="0" borderId="16" xfId="0" applyNumberFormat="1" applyFill="1" applyBorder="1" applyAlignment="1">
      <alignment horizontal="center" vertical="center"/>
    </xf>
    <xf numFmtId="3" fontId="0" fillId="0" borderId="25" xfId="0" applyNumberFormat="1" applyFill="1" applyBorder="1" applyAlignment="1">
      <alignment horizontal="center" vertical="center"/>
    </xf>
    <xf numFmtId="4" fontId="0" fillId="32" borderId="16" xfId="0" applyNumberFormat="1" applyFill="1" applyBorder="1" applyAlignment="1" applyProtection="1">
      <alignment horizontal="center" vertical="center" wrapText="1"/>
      <protection/>
    </xf>
    <xf numFmtId="3" fontId="0" fillId="33" borderId="14" xfId="0" applyNumberFormat="1" applyFill="1" applyBorder="1" applyAlignment="1">
      <alignment horizontal="center"/>
    </xf>
    <xf numFmtId="3" fontId="3" fillId="32" borderId="34" xfId="0" applyNumberFormat="1" applyFont="1" applyFill="1" applyBorder="1" applyAlignment="1">
      <alignment horizontal="center" vertical="center"/>
    </xf>
    <xf numFmtId="3" fontId="1" fillId="32" borderId="16" xfId="0" applyNumberFormat="1" applyFont="1" applyFill="1" applyBorder="1" applyAlignment="1">
      <alignment horizontal="center" vertical="center"/>
    </xf>
    <xf numFmtId="3" fontId="1" fillId="32" borderId="14" xfId="0" applyNumberFormat="1" applyFont="1" applyFill="1" applyBorder="1" applyAlignment="1">
      <alignment horizontal="center" vertical="center"/>
    </xf>
    <xf numFmtId="4" fontId="0" fillId="32" borderId="35" xfId="0" applyNumberFormat="1" applyFill="1" applyBorder="1" applyAlignment="1" applyProtection="1">
      <alignment horizontal="center" vertical="center" wrapText="1"/>
      <protection/>
    </xf>
    <xf numFmtId="0" fontId="1" fillId="32" borderId="36" xfId="0" applyFont="1" applyFill="1" applyBorder="1" applyAlignment="1" applyProtection="1">
      <alignment horizontal="center" vertical="center"/>
      <protection/>
    </xf>
    <xf numFmtId="0" fontId="1" fillId="32" borderId="37" xfId="0" applyFont="1" applyFill="1" applyBorder="1" applyAlignment="1">
      <alignment horizontal="center" vertical="center" wrapText="1"/>
    </xf>
    <xf numFmtId="167" fontId="0" fillId="32" borderId="24" xfId="0" applyNumberFormat="1" applyFill="1" applyBorder="1" applyAlignment="1">
      <alignment vertical="center"/>
    </xf>
    <xf numFmtId="0" fontId="0" fillId="32" borderId="38" xfId="0" applyFill="1" applyBorder="1" applyAlignment="1">
      <alignment/>
    </xf>
    <xf numFmtId="0" fontId="1" fillId="32" borderId="39" xfId="0" applyFont="1" applyFill="1" applyBorder="1" applyAlignment="1" applyProtection="1">
      <alignment horizontal="center" vertical="center"/>
      <protection/>
    </xf>
    <xf numFmtId="0" fontId="3" fillId="34" borderId="40" xfId="0" applyNumberFormat="1" applyFont="1" applyFill="1" applyBorder="1" applyAlignment="1" applyProtection="1">
      <alignment horizontal="center" vertical="center"/>
      <protection/>
    </xf>
    <xf numFmtId="0" fontId="1" fillId="32" borderId="41" xfId="0" applyFont="1" applyFill="1" applyBorder="1" applyAlignment="1" applyProtection="1">
      <alignment horizontal="center" vertical="center"/>
      <protection/>
    </xf>
    <xf numFmtId="0" fontId="1" fillId="0" borderId="0" xfId="0" applyFont="1" applyAlignment="1">
      <alignment/>
    </xf>
    <xf numFmtId="0" fontId="1" fillId="32" borderId="41" xfId="0" applyFont="1" applyFill="1" applyBorder="1" applyAlignment="1" applyProtection="1">
      <alignment horizontal="center" vertical="center" wrapText="1"/>
      <protection/>
    </xf>
    <xf numFmtId="0" fontId="1" fillId="32" borderId="42" xfId="0" applyFont="1" applyFill="1" applyBorder="1" applyAlignment="1" applyProtection="1">
      <alignment horizontal="center" vertical="center"/>
      <protection/>
    </xf>
    <xf numFmtId="0" fontId="0" fillId="0" borderId="16" xfId="0" applyBorder="1" applyAlignment="1">
      <alignment/>
    </xf>
    <xf numFmtId="0" fontId="1" fillId="0" borderId="16" xfId="0" applyFont="1" applyBorder="1" applyAlignment="1">
      <alignment/>
    </xf>
    <xf numFmtId="0" fontId="2" fillId="0" borderId="16" xfId="0" applyFont="1" applyBorder="1" applyAlignment="1">
      <alignment/>
    </xf>
    <xf numFmtId="0" fontId="1" fillId="34" borderId="43" xfId="0" applyNumberFormat="1" applyFont="1" applyFill="1" applyBorder="1" applyAlignment="1" applyProtection="1">
      <alignment horizontal="center" vertical="center"/>
      <protection/>
    </xf>
    <xf numFmtId="0" fontId="1" fillId="32" borderId="16" xfId="0" applyFont="1" applyFill="1" applyBorder="1" applyAlignment="1">
      <alignment/>
    </xf>
    <xf numFmtId="0" fontId="2" fillId="32" borderId="16" xfId="0" applyFont="1" applyFill="1" applyBorder="1" applyAlignment="1">
      <alignment/>
    </xf>
    <xf numFmtId="0" fontId="0" fillId="32" borderId="16" xfId="0" applyFill="1" applyBorder="1" applyAlignment="1">
      <alignment/>
    </xf>
    <xf numFmtId="0" fontId="1" fillId="32" borderId="38" xfId="0" applyFont="1" applyFill="1" applyBorder="1" applyAlignment="1">
      <alignment/>
    </xf>
    <xf numFmtId="0" fontId="2" fillId="32" borderId="10" xfId="0" applyFont="1" applyFill="1" applyBorder="1" applyAlignment="1">
      <alignment/>
    </xf>
    <xf numFmtId="0" fontId="0" fillId="0" borderId="14" xfId="0" applyBorder="1" applyAlignment="1">
      <alignment/>
    </xf>
    <xf numFmtId="0" fontId="1" fillId="32" borderId="33" xfId="0" applyFont="1" applyFill="1" applyBorder="1" applyAlignment="1">
      <alignment horizontal="center"/>
    </xf>
    <xf numFmtId="3" fontId="1" fillId="32" borderId="44" xfId="0" applyNumberFormat="1" applyFont="1" applyFill="1" applyBorder="1" applyAlignment="1">
      <alignment horizontal="center" vertical="center"/>
    </xf>
    <xf numFmtId="3" fontId="1" fillId="32" borderId="45" xfId="0" applyNumberFormat="1" applyFont="1" applyFill="1" applyBorder="1" applyAlignment="1">
      <alignment horizontal="center" vertical="center"/>
    </xf>
    <xf numFmtId="4" fontId="1" fillId="32" borderId="22" xfId="0" applyNumberFormat="1" applyFont="1" applyFill="1" applyBorder="1" applyAlignment="1" applyProtection="1">
      <alignment horizontal="center" vertical="center"/>
      <protection/>
    </xf>
    <xf numFmtId="4" fontId="1" fillId="32" borderId="26" xfId="0" applyNumberFormat="1" applyFont="1" applyFill="1" applyBorder="1" applyAlignment="1" applyProtection="1">
      <alignment horizontal="center" vertical="center" textRotation="90"/>
      <protection/>
    </xf>
    <xf numFmtId="4" fontId="1" fillId="32" borderId="14" xfId="0" applyNumberFormat="1" applyFont="1" applyFill="1" applyBorder="1" applyAlignment="1" applyProtection="1">
      <alignment horizontal="center" vertical="center" textRotation="90"/>
      <protection/>
    </xf>
    <xf numFmtId="0" fontId="0" fillId="32" borderId="25" xfId="0" applyFill="1" applyBorder="1" applyAlignment="1">
      <alignment/>
    </xf>
    <xf numFmtId="0" fontId="2" fillId="32" borderId="18" xfId="0" applyFont="1" applyFill="1" applyBorder="1" applyAlignment="1">
      <alignment horizontal="left" vertical="center" wrapText="1"/>
    </xf>
    <xf numFmtId="0" fontId="1" fillId="32" borderId="25" xfId="0" applyFont="1" applyFill="1" applyBorder="1" applyAlignment="1">
      <alignment/>
    </xf>
    <xf numFmtId="0" fontId="1" fillId="35" borderId="16" xfId="0" applyFont="1" applyFill="1" applyBorder="1" applyAlignment="1">
      <alignment horizontal="center" vertical="center" wrapText="1"/>
    </xf>
    <xf numFmtId="0" fontId="2" fillId="35" borderId="18" xfId="0" applyFont="1" applyFill="1" applyBorder="1" applyAlignment="1">
      <alignment horizontal="left" vertical="center" wrapText="1"/>
    </xf>
    <xf numFmtId="0" fontId="1" fillId="35" borderId="18" xfId="0" applyFont="1" applyFill="1" applyBorder="1" applyAlignment="1">
      <alignment horizontal="center" vertical="center" wrapText="1"/>
    </xf>
    <xf numFmtId="3" fontId="0" fillId="32" borderId="25" xfId="0" applyNumberFormat="1" applyFont="1" applyFill="1" applyBorder="1" applyAlignment="1" applyProtection="1">
      <alignment horizontal="center" vertical="center"/>
      <protection/>
    </xf>
    <xf numFmtId="4" fontId="2" fillId="32" borderId="27" xfId="0" applyNumberFormat="1" applyFont="1" applyFill="1" applyBorder="1" applyAlignment="1" applyProtection="1">
      <alignment vertical="center" wrapText="1"/>
      <protection/>
    </xf>
    <xf numFmtId="0" fontId="1" fillId="32" borderId="16" xfId="0" applyFont="1" applyFill="1" applyBorder="1" applyAlignment="1">
      <alignment horizontal="center" vertical="center" wrapText="1"/>
    </xf>
    <xf numFmtId="0" fontId="0" fillId="34" borderId="46" xfId="0" applyFill="1" applyBorder="1" applyAlignment="1" applyProtection="1">
      <alignment horizontal="center" vertical="center" wrapText="1"/>
      <protection/>
    </xf>
    <xf numFmtId="3" fontId="0" fillId="32" borderId="16" xfId="0" applyNumberFormat="1" applyFont="1" applyFill="1" applyBorder="1" applyAlignment="1" applyProtection="1">
      <alignment horizontal="center" vertical="center" wrapText="1"/>
      <protection/>
    </xf>
    <xf numFmtId="0" fontId="2" fillId="32" borderId="25" xfId="0" applyFont="1" applyFill="1" applyBorder="1" applyAlignment="1">
      <alignment/>
    </xf>
    <xf numFmtId="0" fontId="0" fillId="32" borderId="47" xfId="0" applyFill="1" applyBorder="1" applyAlignment="1">
      <alignment/>
    </xf>
    <xf numFmtId="0" fontId="1" fillId="32" borderId="35" xfId="0" applyFont="1" applyFill="1" applyBorder="1" applyAlignment="1">
      <alignment vertical="center"/>
    </xf>
    <xf numFmtId="0" fontId="1" fillId="32" borderId="47" xfId="0" applyFont="1" applyFill="1" applyBorder="1" applyAlignment="1">
      <alignment/>
    </xf>
    <xf numFmtId="3" fontId="6" fillId="35" borderId="18" xfId="0" applyNumberFormat="1" applyFont="1" applyFill="1" applyBorder="1" applyAlignment="1" applyProtection="1">
      <alignment horizontal="right" vertical="center"/>
      <protection/>
    </xf>
    <xf numFmtId="3" fontId="6" fillId="35" borderId="48"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38" xfId="0" applyNumberFormat="1" applyFont="1" applyBorder="1" applyAlignment="1">
      <alignment horizontal="right"/>
    </xf>
    <xf numFmtId="3" fontId="0" fillId="0" borderId="16" xfId="0" applyNumberFormat="1" applyBorder="1" applyAlignment="1">
      <alignment horizontal="right"/>
    </xf>
    <xf numFmtId="3" fontId="0" fillId="0" borderId="38" xfId="0" applyNumberFormat="1" applyBorder="1" applyAlignment="1">
      <alignment horizontal="right"/>
    </xf>
    <xf numFmtId="3" fontId="0" fillId="35" borderId="16" xfId="0" applyNumberFormat="1" applyFill="1" applyBorder="1" applyAlignment="1">
      <alignment horizontal="right"/>
    </xf>
    <xf numFmtId="3" fontId="0" fillId="35" borderId="38" xfId="0" applyNumberFormat="1" applyFill="1" applyBorder="1" applyAlignment="1">
      <alignment horizontal="right"/>
    </xf>
    <xf numFmtId="3" fontId="0" fillId="0" borderId="16" xfId="0" applyNumberFormat="1" applyFont="1" applyBorder="1" applyAlignment="1">
      <alignment horizontal="right"/>
    </xf>
    <xf numFmtId="3" fontId="0" fillId="0" borderId="25" xfId="0" applyNumberFormat="1" applyBorder="1" applyAlignment="1">
      <alignment horizontal="right"/>
    </xf>
    <xf numFmtId="3" fontId="0" fillId="0" borderId="47" xfId="0" applyNumberFormat="1" applyBorder="1" applyAlignment="1">
      <alignment horizontal="right"/>
    </xf>
    <xf numFmtId="0" fontId="0" fillId="0" borderId="25" xfId="0" applyFill="1" applyBorder="1" applyAlignment="1">
      <alignment horizontal="center" vertical="center"/>
    </xf>
    <xf numFmtId="0" fontId="0" fillId="0" borderId="16" xfId="0" applyFill="1" applyBorder="1" applyAlignment="1">
      <alignment horizontal="center" vertical="center"/>
    </xf>
    <xf numFmtId="3" fontId="0" fillId="32" borderId="10" xfId="0" applyNumberFormat="1" applyFill="1" applyBorder="1" applyAlignment="1">
      <alignment/>
    </xf>
    <xf numFmtId="0" fontId="1" fillId="32" borderId="25" xfId="0" applyFont="1" applyFill="1" applyBorder="1" applyAlignment="1">
      <alignment vertical="center"/>
    </xf>
    <xf numFmtId="3" fontId="0" fillId="32" borderId="33" xfId="0" applyNumberFormat="1" applyFill="1" applyBorder="1" applyAlignment="1">
      <alignment/>
    </xf>
    <xf numFmtId="0" fontId="1" fillId="0" borderId="49" xfId="0" applyFont="1" applyBorder="1" applyAlignment="1">
      <alignment horizontal="center" vertical="center" wrapText="1"/>
    </xf>
    <xf numFmtId="3" fontId="0" fillId="32" borderId="16" xfId="0" applyNumberFormat="1" applyFill="1" applyBorder="1" applyAlignment="1" applyProtection="1">
      <alignment vertical="center" wrapText="1"/>
      <protection/>
    </xf>
    <xf numFmtId="3" fontId="0" fillId="32" borderId="15" xfId="0" applyNumberFormat="1" applyFont="1" applyFill="1" applyBorder="1" applyAlignment="1" applyProtection="1">
      <alignment horizontal="center" vertical="center" wrapText="1"/>
      <protection/>
    </xf>
    <xf numFmtId="3" fontId="0" fillId="32" borderId="15" xfId="0" applyNumberFormat="1" applyFill="1" applyBorder="1" applyAlignment="1">
      <alignment horizontal="center" vertical="center"/>
    </xf>
    <xf numFmtId="3" fontId="1" fillId="32" borderId="15" xfId="0" applyNumberFormat="1" applyFont="1" applyFill="1" applyBorder="1" applyAlignment="1">
      <alignment horizontal="center" vertical="center"/>
    </xf>
    <xf numFmtId="3" fontId="3" fillId="32" borderId="50" xfId="0" applyNumberFormat="1" applyFont="1" applyFill="1" applyBorder="1" applyAlignment="1">
      <alignment horizontal="center" vertical="center"/>
    </xf>
    <xf numFmtId="4" fontId="2" fillId="32" borderId="27" xfId="0" applyNumberFormat="1" applyFont="1" applyFill="1" applyBorder="1" applyAlignment="1" applyProtection="1">
      <alignment vertical="center" wrapText="1"/>
      <protection/>
    </xf>
    <xf numFmtId="4" fontId="2" fillId="32" borderId="51"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3" fontId="9"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10" fontId="0" fillId="32" borderId="16" xfId="54"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4" fontId="1" fillId="36" borderId="16" xfId="0" applyNumberFormat="1" applyFont="1" applyFill="1" applyBorder="1" applyAlignment="1" applyProtection="1">
      <alignment horizontal="center" vertical="center" wrapText="1"/>
      <protection/>
    </xf>
    <xf numFmtId="0" fontId="8" fillId="0" borderId="0" xfId="0" applyFont="1" applyAlignment="1">
      <alignment/>
    </xf>
    <xf numFmtId="0" fontId="1" fillId="32" borderId="52" xfId="0" applyFont="1" applyFill="1" applyBorder="1" applyAlignment="1" applyProtection="1">
      <alignment horizontal="center" vertical="center"/>
      <protection/>
    </xf>
    <xf numFmtId="0" fontId="1" fillId="32" borderId="53" xfId="0" applyFont="1" applyFill="1" applyBorder="1" applyAlignment="1" applyProtection="1">
      <alignment horizontal="center" vertical="center"/>
      <protection/>
    </xf>
    <xf numFmtId="0" fontId="1" fillId="36" borderId="16" xfId="0" applyFont="1" applyFill="1" applyBorder="1" applyAlignment="1">
      <alignment horizontal="center" vertical="center"/>
    </xf>
    <xf numFmtId="0" fontId="0" fillId="0" borderId="16" xfId="0" applyBorder="1" applyAlignment="1">
      <alignment horizontal="center" vertical="center"/>
    </xf>
    <xf numFmtId="4" fontId="2" fillId="34" borderId="15" xfId="0" applyNumberFormat="1" applyFont="1" applyFill="1" applyBorder="1" applyAlignment="1" applyProtection="1">
      <alignment vertical="center" wrapText="1"/>
      <protection locked="0"/>
    </xf>
    <xf numFmtId="3" fontId="2" fillId="36" borderId="15"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34" borderId="16" xfId="0" applyNumberFormat="1" applyFont="1" applyFill="1" applyBorder="1" applyAlignment="1" applyProtection="1">
      <alignment horizontal="left" vertical="center"/>
      <protection locked="0"/>
    </xf>
    <xf numFmtId="0" fontId="2" fillId="34"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38"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38" xfId="0" applyNumberFormat="1" applyBorder="1" applyAlignment="1" applyProtection="1">
      <alignment horizontal="right"/>
      <protection locked="0"/>
    </xf>
    <xf numFmtId="0" fontId="1" fillId="37" borderId="16" xfId="0" applyFont="1" applyFill="1" applyBorder="1" applyAlignment="1" applyProtection="1">
      <alignment horizontal="center" vertical="center" wrapText="1"/>
      <protection/>
    </xf>
    <xf numFmtId="0" fontId="1" fillId="37" borderId="16" xfId="0" applyFont="1" applyFill="1" applyBorder="1" applyAlignment="1" applyProtection="1">
      <alignment horizontal="center" vertical="center"/>
      <protection/>
    </xf>
    <xf numFmtId="0" fontId="1" fillId="37" borderId="11" xfId="0" applyFont="1" applyFill="1" applyBorder="1" applyAlignment="1" applyProtection="1">
      <alignment horizontal="center" vertical="center"/>
      <protection/>
    </xf>
    <xf numFmtId="0" fontId="1" fillId="37" borderId="54" xfId="0" applyFont="1" applyFill="1" applyBorder="1" applyAlignment="1" applyProtection="1">
      <alignment horizontal="center" vertical="center" wrapText="1"/>
      <protection/>
    </xf>
    <xf numFmtId="0" fontId="1" fillId="37" borderId="20" xfId="0" applyFont="1" applyFill="1" applyBorder="1" applyAlignment="1" applyProtection="1">
      <alignment horizontal="center" vertical="center"/>
      <protection/>
    </xf>
    <xf numFmtId="0" fontId="1" fillId="0" borderId="18" xfId="0" applyFont="1" applyBorder="1" applyAlignment="1">
      <alignment/>
    </xf>
    <xf numFmtId="0" fontId="1" fillId="32"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32" borderId="18" xfId="0" applyFont="1" applyFill="1" applyBorder="1" applyAlignment="1">
      <alignment horizontal="center"/>
    </xf>
    <xf numFmtId="0" fontId="1" fillId="32" borderId="35"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32" borderId="16" xfId="0" applyNumberFormat="1" applyFont="1" applyFill="1" applyBorder="1" applyAlignment="1" applyProtection="1">
      <alignment horizontal="center" vertical="center"/>
      <protection/>
    </xf>
    <xf numFmtId="3" fontId="1" fillId="32" borderId="15" xfId="0" applyNumberFormat="1" applyFont="1" applyFill="1" applyBorder="1" applyAlignment="1" applyProtection="1">
      <alignment horizontal="center" vertical="center"/>
      <protection/>
    </xf>
    <xf numFmtId="167" fontId="0" fillId="32" borderId="25" xfId="0" applyNumberFormat="1" applyFont="1" applyFill="1" applyBorder="1" applyAlignment="1" applyProtection="1">
      <alignment horizontal="center" vertical="center"/>
      <protection/>
    </xf>
    <xf numFmtId="167" fontId="1" fillId="32" borderId="16" xfId="0" applyNumberFormat="1" applyFont="1" applyFill="1" applyBorder="1" applyAlignment="1" applyProtection="1">
      <alignment horizontal="center" vertical="center"/>
      <protection/>
    </xf>
    <xf numFmtId="0" fontId="0" fillId="34" borderId="16" xfId="0" applyNumberFormat="1" applyFont="1" applyFill="1" applyBorder="1" applyAlignment="1" applyProtection="1">
      <alignment horizontal="left" vertical="center"/>
      <protection/>
    </xf>
    <xf numFmtId="4" fontId="2" fillId="32" borderId="40" xfId="0" applyNumberFormat="1" applyFont="1" applyFill="1" applyBorder="1" applyAlignment="1" applyProtection="1">
      <alignment horizontal="left" vertical="center"/>
      <protection/>
    </xf>
    <xf numFmtId="0" fontId="1" fillId="32" borderId="25" xfId="0" applyFont="1" applyFill="1" applyBorder="1" applyAlignment="1">
      <alignment/>
    </xf>
    <xf numFmtId="0" fontId="1" fillId="0" borderId="0" xfId="0" applyFont="1" applyAlignment="1">
      <alignment/>
    </xf>
    <xf numFmtId="3" fontId="0" fillId="32" borderId="35" xfId="0" applyNumberFormat="1" applyFill="1" applyBorder="1" applyAlignment="1" applyProtection="1">
      <alignment horizontal="right" vertical="center"/>
      <protection/>
    </xf>
    <xf numFmtId="3" fontId="0" fillId="0" borderId="0" xfId="0" applyNumberFormat="1" applyAlignment="1">
      <alignment/>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4" fontId="3" fillId="32" borderId="13" xfId="0" applyNumberFormat="1" applyFont="1" applyFill="1" applyBorder="1" applyAlignment="1" applyProtection="1">
      <alignment horizontal="center" vertical="center"/>
      <protection/>
    </xf>
    <xf numFmtId="4" fontId="3" fillId="32" borderId="14" xfId="0" applyNumberFormat="1" applyFont="1" applyFill="1" applyBorder="1" applyAlignment="1" applyProtection="1">
      <alignment vertical="center"/>
      <protection/>
    </xf>
    <xf numFmtId="4" fontId="3" fillId="32" borderId="15" xfId="0" applyNumberFormat="1" applyFont="1" applyFill="1" applyBorder="1" applyAlignment="1" applyProtection="1">
      <alignment vertical="center" wrapText="1"/>
      <protection/>
    </xf>
    <xf numFmtId="3" fontId="3" fillId="32" borderId="16" xfId="0" applyNumberFormat="1" applyFont="1" applyFill="1" applyBorder="1" applyAlignment="1" applyProtection="1">
      <alignment horizontal="right" vertical="center"/>
      <protection/>
    </xf>
    <xf numFmtId="0" fontId="1" fillId="0" borderId="56" xfId="0" applyFont="1" applyBorder="1" applyAlignment="1">
      <alignment vertical="center"/>
    </xf>
    <xf numFmtId="0" fontId="1" fillId="0" borderId="35"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4" fontId="0" fillId="0" borderId="16" xfId="0" applyNumberFormat="1" applyFill="1" applyBorder="1" applyAlignment="1" applyProtection="1">
      <alignment horizontal="center" vertical="center" wrapText="1"/>
      <protection/>
    </xf>
    <xf numFmtId="4" fontId="0" fillId="0" borderId="35" xfId="0" applyNumberFormat="1" applyFill="1" applyBorder="1" applyAlignment="1" applyProtection="1">
      <alignment horizontal="center" vertical="center" wrapText="1"/>
      <protection/>
    </xf>
    <xf numFmtId="0" fontId="0" fillId="0" borderId="0" xfId="0" applyAlignment="1">
      <alignment horizontal="left"/>
    </xf>
    <xf numFmtId="0" fontId="1" fillId="35"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1" fillId="34" borderId="16" xfId="0" applyNumberFormat="1" applyFont="1" applyFill="1" applyBorder="1" applyAlignment="1" applyProtection="1">
      <alignment horizontal="right" vertical="center"/>
      <protection locked="0"/>
    </xf>
    <xf numFmtId="3" fontId="2" fillId="34" borderId="16" xfId="0" applyNumberFormat="1" applyFont="1" applyFill="1" applyBorder="1" applyAlignment="1" applyProtection="1">
      <alignment horizontal="right" vertical="center"/>
      <protection locked="0"/>
    </xf>
    <xf numFmtId="3" fontId="0" fillId="34" borderId="16" xfId="0" applyNumberFormat="1" applyFill="1" applyBorder="1" applyAlignment="1" applyProtection="1">
      <alignment horizontal="right" vertical="center"/>
      <protection locked="0"/>
    </xf>
    <xf numFmtId="3" fontId="1" fillId="34" borderId="15" xfId="0" applyNumberFormat="1" applyFont="1" applyFill="1" applyBorder="1" applyAlignment="1" applyProtection="1">
      <alignment vertical="center" wrapText="1"/>
      <protection/>
    </xf>
    <xf numFmtId="3" fontId="2" fillId="34" borderId="38" xfId="0" applyNumberFormat="1" applyFont="1" applyFill="1" applyBorder="1" applyAlignment="1" applyProtection="1">
      <alignment horizontal="right" vertical="center"/>
      <protection locked="0"/>
    </xf>
    <xf numFmtId="3" fontId="0" fillId="34" borderId="38" xfId="0" applyNumberFormat="1" applyFill="1" applyBorder="1" applyAlignment="1" applyProtection="1">
      <alignment horizontal="right" vertical="center"/>
      <protection locked="0"/>
    </xf>
    <xf numFmtId="3" fontId="1" fillId="34" borderId="10" xfId="0" applyNumberFormat="1" applyFont="1" applyFill="1" applyBorder="1" applyAlignment="1" applyProtection="1">
      <alignment vertical="center" wrapText="1"/>
      <protection/>
    </xf>
    <xf numFmtId="3" fontId="1" fillId="34" borderId="33" xfId="0" applyNumberFormat="1" applyFont="1" applyFill="1" applyBorder="1" applyAlignment="1" applyProtection="1">
      <alignment horizontal="right" vertical="center"/>
      <protection/>
    </xf>
    <xf numFmtId="49" fontId="0" fillId="0" borderId="16" xfId="0" applyNumberFormat="1" applyFill="1" applyBorder="1" applyAlignment="1">
      <alignment horizontal="center" vertical="center" wrapText="1"/>
    </xf>
    <xf numFmtId="0" fontId="0" fillId="0" borderId="15" xfId="0" applyBorder="1" applyAlignment="1">
      <alignment/>
    </xf>
    <xf numFmtId="0" fontId="1" fillId="0" borderId="0" xfId="0" applyFont="1" applyAlignment="1">
      <alignment horizontal="left"/>
    </xf>
    <xf numFmtId="4" fontId="0" fillId="0" borderId="18" xfId="0" applyNumberFormat="1" applyBorder="1" applyAlignment="1" applyProtection="1">
      <alignment vertical="center"/>
      <protection locked="0"/>
    </xf>
    <xf numFmtId="4" fontId="0" fillId="0" borderId="57" xfId="0" applyNumberFormat="1" applyBorder="1" applyAlignment="1" applyProtection="1">
      <alignment vertical="center"/>
      <protection locked="0"/>
    </xf>
    <xf numFmtId="4" fontId="0" fillId="0" borderId="16"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4" fontId="0" fillId="34" borderId="38" xfId="0" applyNumberFormat="1" applyFill="1" applyBorder="1" applyAlignment="1" applyProtection="1">
      <alignment vertical="center"/>
      <protection locked="0"/>
    </xf>
    <xf numFmtId="4" fontId="0" fillId="34" borderId="42" xfId="0" applyNumberFormat="1" applyFill="1" applyBorder="1" applyAlignment="1" applyProtection="1">
      <alignment vertical="center"/>
      <protection locked="0"/>
    </xf>
    <xf numFmtId="3" fontId="0" fillId="0" borderId="16" xfId="0" applyNumberFormat="1" applyBorder="1" applyAlignment="1">
      <alignment/>
    </xf>
    <xf numFmtId="3" fontId="0" fillId="0" borderId="58" xfId="0" applyNumberFormat="1" applyBorder="1" applyAlignment="1">
      <alignment/>
    </xf>
    <xf numFmtId="4" fontId="2" fillId="34" borderId="15" xfId="0" applyNumberFormat="1" applyFont="1" applyFill="1" applyBorder="1" applyAlignment="1" applyProtection="1">
      <alignment horizontal="right" vertical="center" wrapText="1"/>
      <protection locked="0"/>
    </xf>
    <xf numFmtId="4" fontId="0" fillId="0" borderId="16" xfId="0" applyNumberFormat="1" applyFill="1" applyBorder="1" applyAlignment="1" applyProtection="1">
      <alignment horizontal="right" vertical="center" wrapText="1"/>
      <protection/>
    </xf>
    <xf numFmtId="4" fontId="0" fillId="34" borderId="16" xfId="0" applyNumberFormat="1" applyFill="1" applyBorder="1" applyAlignment="1" applyProtection="1">
      <alignment horizontal="right" vertical="center" wrapText="1"/>
      <protection locked="0"/>
    </xf>
    <xf numFmtId="4" fontId="1" fillId="32" borderId="18"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wrapText="1"/>
      <protection/>
    </xf>
    <xf numFmtId="4" fontId="0" fillId="0" borderId="15"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4" fontId="1" fillId="32" borderId="16" xfId="0" applyNumberFormat="1" applyFont="1" applyFill="1" applyBorder="1" applyAlignment="1" applyProtection="1">
      <alignment horizontal="right" vertical="center"/>
      <protection/>
    </xf>
    <xf numFmtId="4" fontId="2" fillId="32" borderId="16" xfId="0" applyNumberFormat="1" applyFont="1" applyFill="1" applyBorder="1" applyAlignment="1" applyProtection="1">
      <alignment horizontal="right" vertical="center"/>
      <protection/>
    </xf>
    <xf numFmtId="4" fontId="0" fillId="0" borderId="16" xfId="0" applyNumberFormat="1" applyFill="1" applyBorder="1" applyAlignment="1" applyProtection="1">
      <alignment vertical="center" wrapText="1"/>
      <protection/>
    </xf>
    <xf numFmtId="4" fontId="3" fillId="32" borderId="16"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vertical="center" wrapText="1"/>
      <protection/>
    </xf>
    <xf numFmtId="4" fontId="0" fillId="0" borderId="16" xfId="0" applyNumberFormat="1" applyFont="1" applyFill="1" applyBorder="1" applyAlignment="1" applyProtection="1">
      <alignment horizontal="right" vertical="center" wrapText="1"/>
      <protection/>
    </xf>
    <xf numFmtId="4" fontId="0" fillId="32" borderId="16" xfId="0" applyNumberFormat="1" applyFill="1" applyBorder="1" applyAlignment="1" applyProtection="1">
      <alignment horizontal="center" vertical="center"/>
      <protection/>
    </xf>
    <xf numFmtId="4" fontId="0" fillId="0" borderId="16" xfId="0" applyNumberFormat="1" applyFont="1" applyFill="1" applyBorder="1" applyAlignment="1" applyProtection="1">
      <alignment horizontal="center" vertical="center" wrapText="1"/>
      <protection/>
    </xf>
    <xf numFmtId="4" fontId="0" fillId="32" borderId="15" xfId="0" applyNumberFormat="1" applyFont="1" applyFill="1" applyBorder="1" applyAlignment="1" applyProtection="1">
      <alignment horizontal="center" vertical="center" wrapText="1"/>
      <protection/>
    </xf>
    <xf numFmtId="4" fontId="2" fillId="36" borderId="15" xfId="0" applyNumberFormat="1" applyFont="1" applyFill="1" applyBorder="1" applyAlignment="1" applyProtection="1">
      <alignment vertical="center" wrapText="1"/>
      <protection/>
    </xf>
    <xf numFmtId="4" fontId="2" fillId="33" borderId="16" xfId="0" applyNumberFormat="1" applyFont="1" applyFill="1" applyBorder="1" applyAlignment="1" applyProtection="1">
      <alignment horizontal="right" vertical="center"/>
      <protection locked="0"/>
    </xf>
    <xf numFmtId="4" fontId="0" fillId="33" borderId="16" xfId="0" applyNumberFormat="1" applyFill="1" applyBorder="1" applyAlignment="1" applyProtection="1">
      <alignment horizontal="right" vertical="center"/>
      <protection locked="0"/>
    </xf>
    <xf numFmtId="4" fontId="0" fillId="32" borderId="16" xfId="0" applyNumberFormat="1" applyFill="1" applyBorder="1" applyAlignment="1" applyProtection="1">
      <alignment horizontal="right" vertical="center"/>
      <protection/>
    </xf>
    <xf numFmtId="4" fontId="0" fillId="33" borderId="16" xfId="0" applyNumberFormat="1" applyFill="1" applyBorder="1" applyAlignment="1">
      <alignment horizontal="right" vertical="center"/>
    </xf>
    <xf numFmtId="3" fontId="0" fillId="33" borderId="16" xfId="0" applyNumberFormat="1" applyFill="1" applyBorder="1" applyAlignment="1">
      <alignment horizontal="right" vertical="center"/>
    </xf>
    <xf numFmtId="3" fontId="0" fillId="33" borderId="14" xfId="0" applyNumberFormat="1" applyFill="1" applyBorder="1" applyAlignment="1">
      <alignment horizontal="right" vertical="center"/>
    </xf>
    <xf numFmtId="3" fontId="0" fillId="33" borderId="14" xfId="0" applyNumberFormat="1" applyFill="1" applyBorder="1" applyAlignment="1">
      <alignment horizontal="right"/>
    </xf>
    <xf numFmtId="3" fontId="0" fillId="0" borderId="16" xfId="0" applyNumberFormat="1" applyFill="1" applyBorder="1" applyAlignment="1">
      <alignment horizontal="right" vertical="center"/>
    </xf>
    <xf numFmtId="4" fontId="0" fillId="32" borderId="25" xfId="0" applyNumberFormat="1"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14" fillId="0" borderId="0" xfId="0" applyFont="1" applyFill="1" applyAlignment="1" applyProtection="1">
      <alignment vertical="center"/>
      <protection/>
    </xf>
    <xf numFmtId="3" fontId="0" fillId="0" borderId="14" xfId="0" applyNumberFormat="1" applyBorder="1" applyAlignment="1">
      <alignment horizontal="center" vertical="center"/>
    </xf>
    <xf numFmtId="3" fontId="0" fillId="0" borderId="25" xfId="0" applyNumberFormat="1" applyBorder="1" applyAlignment="1">
      <alignment horizontal="center" vertical="center"/>
    </xf>
    <xf numFmtId="3" fontId="0" fillId="0" borderId="16" xfId="0" applyNumberFormat="1" applyBorder="1" applyAlignment="1">
      <alignment horizontal="center" vertical="center"/>
    </xf>
    <xf numFmtId="3" fontId="0" fillId="0" borderId="14" xfId="0" applyNumberFormat="1" applyBorder="1" applyAlignment="1">
      <alignment vertical="center"/>
    </xf>
    <xf numFmtId="0" fontId="15" fillId="32" borderId="33" xfId="0" applyFont="1" applyFill="1" applyBorder="1" applyAlignment="1">
      <alignment horizontal="center"/>
    </xf>
    <xf numFmtId="4" fontId="0" fillId="0" borderId="0" xfId="0" applyNumberFormat="1" applyAlignment="1">
      <alignment vertical="center"/>
    </xf>
    <xf numFmtId="3" fontId="0" fillId="0" borderId="14" xfId="0" applyNumberFormat="1" applyBorder="1" applyAlignment="1">
      <alignment horizontal="right"/>
    </xf>
    <xf numFmtId="3" fontId="0" fillId="0" borderId="14" xfId="0" applyNumberFormat="1" applyBorder="1" applyAlignment="1">
      <alignment horizontal="right" vertical="center"/>
    </xf>
    <xf numFmtId="4" fontId="0" fillId="33" borderId="14" xfId="0" applyNumberFormat="1" applyFill="1" applyBorder="1" applyAlignment="1">
      <alignment horizontal="right" vertical="center"/>
    </xf>
    <xf numFmtId="4" fontId="0" fillId="32" borderId="35" xfId="0" applyNumberFormat="1" applyFill="1" applyBorder="1" applyAlignment="1" applyProtection="1">
      <alignment horizontal="right" vertical="center"/>
      <protection/>
    </xf>
    <xf numFmtId="0" fontId="0" fillId="32" borderId="13" xfId="0" applyFill="1" applyBorder="1" applyAlignment="1">
      <alignment horizontal="center" vertical="center"/>
    </xf>
    <xf numFmtId="3" fontId="0" fillId="32" borderId="27" xfId="0" applyNumberFormat="1" applyFill="1" applyBorder="1" applyAlignment="1">
      <alignment horizontal="center" vertical="center"/>
    </xf>
    <xf numFmtId="0" fontId="1" fillId="0" borderId="0" xfId="0" applyFont="1" applyFill="1" applyAlignment="1">
      <alignment horizontal="center" wrapText="1"/>
    </xf>
    <xf numFmtId="4" fontId="1" fillId="32" borderId="14" xfId="0" applyNumberFormat="1" applyFont="1" applyFill="1" applyBorder="1" applyAlignment="1" applyProtection="1">
      <alignment horizontal="center" vertical="center" wrapText="1"/>
      <protection/>
    </xf>
    <xf numFmtId="4" fontId="1" fillId="32" borderId="15" xfId="0" applyNumberFormat="1" applyFont="1" applyFill="1" applyBorder="1" applyAlignment="1" applyProtection="1">
      <alignment horizontal="center" vertical="center" wrapText="1"/>
      <protection/>
    </xf>
    <xf numFmtId="4" fontId="0" fillId="32" borderId="25" xfId="0" applyNumberFormat="1" applyFill="1" applyBorder="1" applyAlignment="1" applyProtection="1">
      <alignment horizontal="center" vertical="center" textRotation="90"/>
      <protection/>
    </xf>
    <xf numFmtId="4" fontId="0" fillId="32" borderId="35" xfId="0" applyNumberFormat="1" applyFill="1" applyBorder="1" applyAlignment="1" applyProtection="1">
      <alignment horizontal="center" vertical="center" textRotation="90"/>
      <protection/>
    </xf>
    <xf numFmtId="4" fontId="0" fillId="32" borderId="18" xfId="0" applyNumberFormat="1" applyFill="1" applyBorder="1" applyAlignment="1" applyProtection="1">
      <alignment horizontal="center" vertical="center" textRotation="90"/>
      <protection/>
    </xf>
    <xf numFmtId="0" fontId="1" fillId="37" borderId="36" xfId="0" applyFont="1" applyFill="1" applyBorder="1" applyAlignment="1" applyProtection="1">
      <alignment horizontal="center" vertical="center"/>
      <protection/>
    </xf>
    <xf numFmtId="0" fontId="1" fillId="37" borderId="54" xfId="0" applyFont="1" applyFill="1" applyBorder="1" applyAlignment="1" applyProtection="1">
      <alignment horizontal="center" vertical="center"/>
      <protection/>
    </xf>
    <xf numFmtId="4" fontId="1" fillId="32" borderId="59" xfId="0" applyNumberFormat="1" applyFont="1" applyFill="1" applyBorder="1" applyAlignment="1" applyProtection="1">
      <alignment horizontal="center" vertical="center"/>
      <protection/>
    </xf>
    <xf numFmtId="4" fontId="1" fillId="32" borderId="60" xfId="0" applyNumberFormat="1" applyFont="1" applyFill="1" applyBorder="1" applyAlignment="1" applyProtection="1">
      <alignment horizontal="center" vertical="center"/>
      <protection/>
    </xf>
    <xf numFmtId="4" fontId="1" fillId="32" borderId="14" xfId="0" applyNumberFormat="1" applyFont="1" applyFill="1" applyBorder="1" applyAlignment="1" applyProtection="1">
      <alignment horizontal="left" vertical="center" wrapText="1"/>
      <protection/>
    </xf>
    <xf numFmtId="4" fontId="1" fillId="32" borderId="15" xfId="0" applyNumberFormat="1" applyFont="1" applyFill="1" applyBorder="1" applyAlignment="1" applyProtection="1">
      <alignment horizontal="left" vertical="center" wrapText="1"/>
      <protection/>
    </xf>
    <xf numFmtId="4" fontId="1" fillId="32" borderId="14" xfId="0" applyNumberFormat="1" applyFont="1" applyFill="1" applyBorder="1" applyAlignment="1" applyProtection="1">
      <alignment horizontal="center" vertical="center"/>
      <protection/>
    </xf>
    <xf numFmtId="4" fontId="1" fillId="32" borderId="15" xfId="0" applyNumberFormat="1" applyFont="1" applyFill="1" applyBorder="1" applyAlignment="1" applyProtection="1">
      <alignment horizontal="center" vertical="center"/>
      <protection/>
    </xf>
    <xf numFmtId="4" fontId="1" fillId="32" borderId="16" xfId="0" applyNumberFormat="1" applyFont="1" applyFill="1" applyBorder="1" applyAlignment="1" applyProtection="1">
      <alignment horizontal="center" vertical="center" wrapText="1"/>
      <protection/>
    </xf>
    <xf numFmtId="0" fontId="1" fillId="32" borderId="24" xfId="0" applyFont="1" applyFill="1" applyBorder="1" applyAlignment="1" applyProtection="1">
      <alignment horizontal="left" vertical="center" wrapText="1"/>
      <protection/>
    </xf>
    <xf numFmtId="0" fontId="1" fillId="32" borderId="46" xfId="0" applyFont="1" applyFill="1" applyBorder="1" applyAlignment="1" applyProtection="1">
      <alignment horizontal="left" vertical="center" wrapText="1"/>
      <protection/>
    </xf>
    <xf numFmtId="4" fontId="1" fillId="32" borderId="25" xfId="0" applyNumberFormat="1" applyFont="1" applyFill="1" applyBorder="1" applyAlignment="1" applyProtection="1">
      <alignment horizontal="center" vertical="center" wrapText="1"/>
      <protection/>
    </xf>
    <xf numFmtId="4" fontId="1" fillId="32" borderId="16" xfId="0" applyNumberFormat="1" applyFont="1" applyFill="1" applyBorder="1" applyAlignment="1" applyProtection="1">
      <alignment horizontal="left" vertical="center" wrapText="1"/>
      <protection/>
    </xf>
    <xf numFmtId="4" fontId="1" fillId="32" borderId="25" xfId="0" applyNumberFormat="1" applyFont="1" applyFill="1" applyBorder="1" applyAlignment="1" applyProtection="1">
      <alignment horizontal="left" vertical="center" wrapText="1"/>
      <protection/>
    </xf>
    <xf numFmtId="4" fontId="1" fillId="32" borderId="22" xfId="0" applyNumberFormat="1" applyFont="1" applyFill="1" applyBorder="1" applyAlignment="1" applyProtection="1">
      <alignment horizontal="center" vertical="center"/>
      <protection/>
    </xf>
    <xf numFmtId="4" fontId="1" fillId="32" borderId="55" xfId="0" applyNumberFormat="1" applyFont="1" applyFill="1" applyBorder="1" applyAlignment="1" applyProtection="1">
      <alignment horizontal="center" vertical="center"/>
      <protection/>
    </xf>
    <xf numFmtId="0" fontId="1" fillId="10" borderId="61" xfId="0" applyFont="1" applyFill="1" applyBorder="1" applyAlignment="1">
      <alignment horizontal="center" vertical="center" textRotation="90" wrapText="1"/>
    </xf>
    <xf numFmtId="0" fontId="1" fillId="10" borderId="62" xfId="0" applyFont="1" applyFill="1" applyBorder="1" applyAlignment="1">
      <alignment horizontal="center" vertical="center" textRotation="90" wrapText="1"/>
    </xf>
    <xf numFmtId="0" fontId="1" fillId="38" borderId="63" xfId="0" applyNumberFormat="1" applyFont="1" applyFill="1" applyBorder="1" applyAlignment="1" applyProtection="1">
      <alignment horizontal="center" vertical="center" textRotation="90"/>
      <protection/>
    </xf>
    <xf numFmtId="0" fontId="1" fillId="38" borderId="61" xfId="0" applyNumberFormat="1" applyFont="1" applyFill="1" applyBorder="1" applyAlignment="1" applyProtection="1">
      <alignment horizontal="center" vertical="center" textRotation="90"/>
      <protection/>
    </xf>
    <xf numFmtId="0" fontId="1" fillId="38" borderId="64" xfId="0" applyNumberFormat="1" applyFont="1" applyFill="1" applyBorder="1" applyAlignment="1" applyProtection="1">
      <alignment horizontal="center" vertical="center" textRotation="90"/>
      <protection/>
    </xf>
    <xf numFmtId="0" fontId="1" fillId="38" borderId="13" xfId="0" applyNumberFormat="1" applyFont="1" applyFill="1" applyBorder="1" applyAlignment="1" applyProtection="1">
      <alignment horizontal="center" vertical="center"/>
      <protection/>
    </xf>
    <xf numFmtId="0" fontId="1" fillId="38" borderId="15" xfId="0" applyNumberFormat="1" applyFont="1" applyFill="1" applyBorder="1" applyAlignment="1" applyProtection="1">
      <alignment horizontal="center" vertical="center"/>
      <protection/>
    </xf>
    <xf numFmtId="0" fontId="1" fillId="10" borderId="65" xfId="0" applyNumberFormat="1" applyFont="1" applyFill="1" applyBorder="1" applyAlignment="1" applyProtection="1">
      <alignment horizontal="center" vertical="center"/>
      <protection/>
    </xf>
    <xf numFmtId="0" fontId="1" fillId="10" borderId="46" xfId="0" applyNumberFormat="1" applyFont="1" applyFill="1" applyBorder="1" applyAlignment="1" applyProtection="1">
      <alignment horizontal="center" vertical="center"/>
      <protection/>
    </xf>
    <xf numFmtId="0" fontId="1" fillId="0" borderId="17"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32" borderId="35" xfId="0" applyFont="1" applyFill="1" applyBorder="1" applyAlignment="1">
      <alignment horizontal="center" vertical="center"/>
    </xf>
    <xf numFmtId="0" fontId="1" fillId="32" borderId="32"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18" xfId="0" applyFont="1" applyBorder="1" applyAlignment="1">
      <alignment horizontal="center" vertical="center"/>
    </xf>
    <xf numFmtId="0" fontId="1" fillId="0" borderId="27" xfId="0" applyFont="1" applyBorder="1" applyAlignment="1">
      <alignment horizontal="center" vertical="center"/>
    </xf>
    <xf numFmtId="0" fontId="1" fillId="0" borderId="60" xfId="0" applyFont="1" applyBorder="1" applyAlignment="1">
      <alignment horizontal="center" vertical="center"/>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51" xfId="0" applyFont="1" applyBorder="1" applyAlignment="1">
      <alignment horizontal="center" vertical="center"/>
    </xf>
    <xf numFmtId="0" fontId="1" fillId="0" borderId="70" xfId="0" applyFont="1" applyBorder="1" applyAlignment="1">
      <alignment horizontal="center" vertical="center"/>
    </xf>
    <xf numFmtId="0" fontId="1" fillId="32" borderId="25" xfId="0" applyFont="1" applyFill="1" applyBorder="1" applyAlignment="1">
      <alignment horizontal="left" vertical="top"/>
    </xf>
    <xf numFmtId="0" fontId="1" fillId="32" borderId="35" xfId="0" applyFont="1" applyFill="1" applyBorder="1" applyAlignment="1">
      <alignment horizontal="left" vertical="top"/>
    </xf>
    <xf numFmtId="0" fontId="1" fillId="32" borderId="32" xfId="0" applyFont="1" applyFill="1" applyBorder="1" applyAlignment="1">
      <alignment horizontal="left" vertical="top"/>
    </xf>
    <xf numFmtId="0" fontId="1" fillId="0" borderId="71" xfId="0" applyFont="1" applyBorder="1" applyAlignment="1">
      <alignment horizontal="center" vertical="center"/>
    </xf>
    <xf numFmtId="0" fontId="1" fillId="32" borderId="14" xfId="0" applyFont="1" applyFill="1" applyBorder="1" applyAlignment="1">
      <alignment horizontal="center" vertical="center" wrapText="1"/>
    </xf>
    <xf numFmtId="0" fontId="1" fillId="32" borderId="40" xfId="0" applyFont="1" applyFill="1" applyBorder="1" applyAlignment="1">
      <alignment horizontal="center" vertical="center" wrapText="1"/>
    </xf>
    <xf numFmtId="0" fontId="1" fillId="32" borderId="58" xfId="0" applyFont="1" applyFill="1" applyBorder="1" applyAlignment="1">
      <alignment horizontal="center" vertical="center" wrapText="1"/>
    </xf>
    <xf numFmtId="0" fontId="3" fillId="32" borderId="72" xfId="0" applyFont="1" applyFill="1" applyBorder="1" applyAlignment="1">
      <alignment horizontal="center" vertical="center"/>
    </xf>
    <xf numFmtId="0" fontId="0" fillId="0" borderId="50" xfId="0" applyBorder="1" applyAlignment="1">
      <alignment/>
    </xf>
    <xf numFmtId="0" fontId="1" fillId="32" borderId="13" xfId="0" applyFont="1" applyFill="1" applyBorder="1" applyAlignment="1">
      <alignment horizontal="center" vertical="center"/>
    </xf>
    <xf numFmtId="0" fontId="0" fillId="0" borderId="15" xfId="0" applyBorder="1" applyAlignment="1">
      <alignment/>
    </xf>
    <xf numFmtId="0" fontId="1" fillId="32" borderId="73" xfId="0" applyFont="1" applyFill="1" applyBorder="1" applyAlignment="1">
      <alignment horizontal="center" vertical="center"/>
    </xf>
    <xf numFmtId="0" fontId="0" fillId="0" borderId="74" xfId="0" applyBorder="1" applyAlignment="1">
      <alignment/>
    </xf>
    <xf numFmtId="0" fontId="1" fillId="32" borderId="68" xfId="0" applyFont="1" applyFill="1" applyBorder="1" applyAlignment="1">
      <alignment horizontal="center" vertical="center" wrapText="1"/>
    </xf>
    <xf numFmtId="0" fontId="1" fillId="32" borderId="75" xfId="0" applyFont="1" applyFill="1" applyBorder="1" applyAlignment="1">
      <alignment horizontal="center" vertical="center" wrapText="1"/>
    </xf>
    <xf numFmtId="0" fontId="1" fillId="32" borderId="76" xfId="0" applyFont="1" applyFill="1" applyBorder="1" applyAlignment="1">
      <alignment horizontal="center" vertical="center" wrapText="1"/>
    </xf>
    <xf numFmtId="0" fontId="1" fillId="32" borderId="77" xfId="0" applyFont="1" applyFill="1" applyBorder="1" applyAlignment="1">
      <alignment horizontal="center" vertical="center"/>
    </xf>
    <xf numFmtId="0" fontId="0" fillId="0" borderId="70" xfId="0" applyBorder="1" applyAlignment="1">
      <alignment/>
    </xf>
    <xf numFmtId="0" fontId="1" fillId="32" borderId="52" xfId="0" applyFont="1" applyFill="1" applyBorder="1" applyAlignment="1">
      <alignment horizontal="center" vertical="center"/>
    </xf>
    <xf numFmtId="0" fontId="0" fillId="0" borderId="32" xfId="0" applyBorder="1" applyAlignment="1">
      <alignment/>
    </xf>
    <xf numFmtId="0" fontId="1" fillId="32" borderId="78" xfId="0" applyFont="1" applyFill="1" applyBorder="1" applyAlignment="1">
      <alignment horizontal="center" vertical="center"/>
    </xf>
    <xf numFmtId="0" fontId="1" fillId="32" borderId="75" xfId="0" applyFont="1" applyFill="1" applyBorder="1" applyAlignment="1">
      <alignment horizontal="center" vertical="center"/>
    </xf>
    <xf numFmtId="0" fontId="1" fillId="32" borderId="76" xfId="0" applyFont="1" applyFill="1" applyBorder="1" applyAlignment="1">
      <alignment horizontal="center" vertical="center"/>
    </xf>
    <xf numFmtId="0" fontId="1" fillId="32" borderId="52" xfId="0" applyFont="1" applyFill="1" applyBorder="1" applyAlignment="1">
      <alignment horizontal="center" vertical="center" wrapText="1"/>
    </xf>
    <xf numFmtId="0" fontId="1" fillId="32" borderId="79" xfId="0" applyFont="1" applyFill="1" applyBorder="1" applyAlignment="1">
      <alignment horizontal="center" vertical="center" wrapText="1"/>
    </xf>
    <xf numFmtId="0" fontId="0" fillId="0" borderId="71" xfId="0" applyBorder="1" applyAlignment="1">
      <alignment/>
    </xf>
    <xf numFmtId="0" fontId="1" fillId="32" borderId="52" xfId="0" applyFont="1" applyFill="1" applyBorder="1" applyAlignment="1">
      <alignment horizontal="center" vertical="center" wrapText="1"/>
    </xf>
    <xf numFmtId="0" fontId="1" fillId="32" borderId="32" xfId="0" applyFont="1" applyFill="1" applyBorder="1" applyAlignment="1">
      <alignment horizontal="center" vertical="center" wrapText="1"/>
    </xf>
    <xf numFmtId="4" fontId="0" fillId="36" borderId="16" xfId="0" applyNumberFormat="1" applyFont="1" applyFill="1" applyBorder="1" applyAlignment="1" applyProtection="1">
      <alignment vertical="center" wrapText="1"/>
      <protection/>
    </xf>
    <xf numFmtId="4" fontId="0" fillId="34" borderId="16" xfId="0" applyNumberFormat="1" applyFont="1" applyFill="1" applyBorder="1" applyAlignment="1" applyProtection="1">
      <alignment horizontal="right" vertical="center" wrapText="1"/>
      <protection locked="0"/>
    </xf>
    <xf numFmtId="3" fontId="1" fillId="32" borderId="16" xfId="0" applyNumberFormat="1" applyFont="1" applyFill="1" applyBorder="1" applyAlignment="1">
      <alignment horizontal="right" vertical="center"/>
    </xf>
    <xf numFmtId="3" fontId="1" fillId="32" borderId="58" xfId="0" applyNumberFormat="1" applyFont="1" applyFill="1" applyBorder="1" applyAlignment="1">
      <alignment horizontal="righ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4">
    <dxf>
      <font>
        <color theme="0"/>
      </font>
      <fill>
        <patternFill>
          <bgColor rgb="FFFF0000"/>
        </patternFill>
      </fill>
    </dxf>
    <dxf>
      <font>
        <color rgb="FF00B050"/>
      </font>
      <fill>
        <patternFill>
          <bgColor rgb="FF00B050"/>
        </patternFill>
      </fill>
    </dxf>
    <dxf>
      <font>
        <color rgb="FF00B050"/>
      </font>
      <fill>
        <patternFill>
          <bgColor rgb="FF00B050"/>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F12" sqref="F12"/>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5.375" style="0" customWidth="1"/>
  </cols>
  <sheetData>
    <row r="1" ht="15.75">
      <c r="D1" s="152" t="s">
        <v>67</v>
      </c>
    </row>
    <row r="2" spans="3:5" s="2" customFormat="1" ht="30" customHeight="1">
      <c r="C2" s="59"/>
      <c r="D2" s="5"/>
      <c r="E2" s="5"/>
    </row>
    <row r="3" spans="3:5" ht="25.5" customHeight="1">
      <c r="C3" s="1"/>
      <c r="E3" s="4"/>
    </row>
    <row r="4" spans="2:7" ht="12.75" customHeight="1">
      <c r="B4" s="266" t="s">
        <v>142</v>
      </c>
      <c r="C4" s="266"/>
      <c r="D4" s="266"/>
      <c r="E4" s="266"/>
      <c r="F4" s="149"/>
      <c r="G4" s="149"/>
    </row>
    <row r="5" spans="2:7" ht="24" customHeight="1">
      <c r="B5" s="266"/>
      <c r="C5" s="266"/>
      <c r="D5" s="266"/>
      <c r="E5" s="266"/>
      <c r="F5" s="149"/>
      <c r="G5" s="149"/>
    </row>
    <row r="6" spans="2:7" ht="13.5" thickBot="1">
      <c r="B6" s="149"/>
      <c r="C6" s="149"/>
      <c r="D6" s="149"/>
      <c r="E6" s="149"/>
      <c r="F6" s="149"/>
      <c r="G6" s="149"/>
    </row>
    <row r="7" spans="2:7" s="3" customFormat="1" ht="30.75" customHeight="1" thickBot="1">
      <c r="B7" s="31" t="s">
        <v>40</v>
      </c>
      <c r="C7" s="32" t="s">
        <v>1</v>
      </c>
      <c r="D7" s="32">
        <v>2009</v>
      </c>
      <c r="E7" s="37">
        <v>2010</v>
      </c>
      <c r="F7" s="80" t="s">
        <v>143</v>
      </c>
      <c r="G7" s="217" t="s">
        <v>144</v>
      </c>
    </row>
    <row r="8" spans="2:6" ht="39" customHeight="1">
      <c r="B8" s="33" t="s">
        <v>22</v>
      </c>
      <c r="C8" s="34" t="s">
        <v>37</v>
      </c>
      <c r="D8" s="218">
        <v>79425670.09</v>
      </c>
      <c r="E8" s="219">
        <v>82647939.12</v>
      </c>
      <c r="F8" s="223">
        <v>86743918.7</v>
      </c>
    </row>
    <row r="9" spans="2:6" ht="39" customHeight="1">
      <c r="B9" s="35" t="s">
        <v>23</v>
      </c>
      <c r="C9" s="36" t="s">
        <v>57</v>
      </c>
      <c r="D9" s="220">
        <v>3253846.09</v>
      </c>
      <c r="E9" s="221">
        <v>5718232.46</v>
      </c>
      <c r="F9" s="222">
        <v>6910678</v>
      </c>
    </row>
    <row r="10" spans="2:6" ht="39" customHeight="1">
      <c r="B10" s="35" t="s">
        <v>26</v>
      </c>
      <c r="C10" s="36" t="s">
        <v>38</v>
      </c>
      <c r="D10" s="220">
        <v>77416553.4</v>
      </c>
      <c r="E10" s="221">
        <v>83735310.64</v>
      </c>
      <c r="F10" s="222">
        <v>90832617.45</v>
      </c>
    </row>
    <row r="11" spans="2:6" ht="39" customHeight="1">
      <c r="B11" s="35" t="s">
        <v>27</v>
      </c>
      <c r="C11" s="36" t="s">
        <v>39</v>
      </c>
      <c r="D11" s="220">
        <v>82567078.46</v>
      </c>
      <c r="E11" s="221">
        <v>92857530.81</v>
      </c>
      <c r="F11" s="222">
        <v>105303050.42</v>
      </c>
    </row>
    <row r="12" spans="2:6" ht="39" customHeight="1" thickBot="1">
      <c r="B12" s="60" t="s">
        <v>60</v>
      </c>
      <c r="C12" s="61" t="s">
        <v>49</v>
      </c>
      <c r="D12" s="69">
        <f>(D8+D9-D10)/D11</f>
        <v>0.06374166166663713</v>
      </c>
      <c r="E12" s="81">
        <f>(E8+E9-E10)/E11</f>
        <v>0.04987060176600444</v>
      </c>
      <c r="F12" s="70">
        <f>(F8+F9-F10)/F11</f>
        <v>0.02679864675092097</v>
      </c>
    </row>
    <row r="13" spans="2:6" ht="12.75">
      <c r="B13" s="149"/>
      <c r="C13" s="149"/>
      <c r="D13" s="149"/>
      <c r="E13" s="149"/>
      <c r="F13" s="149"/>
    </row>
    <row r="14" spans="2:6" ht="12.75">
      <c r="B14" s="149"/>
      <c r="C14" s="149"/>
      <c r="D14" s="149"/>
      <c r="E14" s="149"/>
      <c r="F14" s="149"/>
    </row>
    <row r="15" spans="2:6" ht="12.75">
      <c r="B15" s="149"/>
      <c r="C15" s="149"/>
      <c r="D15" s="149"/>
      <c r="E15" s="149"/>
      <c r="F15" s="149"/>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W77"/>
  <sheetViews>
    <sheetView showGridLines="0" zoomScalePageLayoutView="50" workbookViewId="0" topLeftCell="A1">
      <pane xSplit="3" ySplit="9" topLeftCell="D10" activePane="bottomRight" state="frozen"/>
      <selection pane="topLeft" activeCell="A1" sqref="A1"/>
      <selection pane="topRight" activeCell="D1" sqref="D1"/>
      <selection pane="bottomLeft" activeCell="A7" sqref="A7"/>
      <selection pane="bottomRight" activeCell="D18" sqref="D18"/>
    </sheetView>
  </sheetViews>
  <sheetFormatPr defaultColWidth="9.00390625" defaultRowHeight="12.75"/>
  <cols>
    <col min="1" max="1" width="6.625" style="0" customWidth="1"/>
    <col min="2" max="2" width="7.25390625" style="0" customWidth="1"/>
    <col min="3" max="3" width="40.25390625" style="0" customWidth="1"/>
    <col min="4" max="4" width="17.25390625" style="0" customWidth="1"/>
    <col min="5" max="5" width="13.875" style="0" bestFit="1" customWidth="1"/>
    <col min="6" max="6" width="13.625" style="0" customWidth="1"/>
    <col min="7" max="7" width="16.25390625" style="0" customWidth="1"/>
    <col min="8" max="8" width="13.625" style="0" bestFit="1" customWidth="1"/>
    <col min="9" max="9" width="14.375" style="0" bestFit="1" customWidth="1"/>
    <col min="10" max="10" width="15.625" style="0" bestFit="1" customWidth="1"/>
    <col min="11" max="11" width="13.625" style="0" bestFit="1" customWidth="1"/>
    <col min="12" max="12" width="13.625" style="0" customWidth="1"/>
    <col min="13" max="13" width="13.75390625" style="0" customWidth="1"/>
    <col min="14" max="16" width="12.875" style="0" customWidth="1"/>
    <col min="17" max="17" width="14.25390625" style="0" customWidth="1"/>
    <col min="18" max="18" width="12.875" style="0" customWidth="1"/>
    <col min="19" max="19" width="11.875" style="0" customWidth="1"/>
    <col min="20" max="20" width="14.25390625" style="0" customWidth="1"/>
    <col min="21" max="23" width="12.875" style="0" customWidth="1"/>
  </cols>
  <sheetData>
    <row r="1" spans="1:22" ht="18">
      <c r="A1" s="8"/>
      <c r="B1" s="7"/>
      <c r="C1" s="9"/>
      <c r="D1" s="9"/>
      <c r="E1" s="7"/>
      <c r="F1" s="7"/>
      <c r="G1" s="7"/>
      <c r="H1" s="7"/>
      <c r="I1" s="7"/>
      <c r="J1" s="252" t="s">
        <v>160</v>
      </c>
      <c r="K1" s="7"/>
      <c r="L1" s="7"/>
      <c r="M1" s="144"/>
      <c r="N1" s="144"/>
      <c r="O1" s="62"/>
      <c r="P1" s="62"/>
      <c r="Q1" s="62"/>
      <c r="R1" s="62"/>
      <c r="S1" s="62"/>
      <c r="T1" s="62"/>
      <c r="U1" s="62"/>
      <c r="V1" s="62"/>
    </row>
    <row r="2" spans="1:22" ht="18">
      <c r="A2" s="8"/>
      <c r="B2" s="7"/>
      <c r="C2" s="9"/>
      <c r="D2" s="9"/>
      <c r="E2" s="7"/>
      <c r="F2" s="7"/>
      <c r="G2" s="7"/>
      <c r="H2" s="7"/>
      <c r="I2" s="7"/>
      <c r="J2" s="252" t="s">
        <v>164</v>
      </c>
      <c r="K2" s="7"/>
      <c r="L2" s="7"/>
      <c r="M2" s="144"/>
      <c r="N2" s="144"/>
      <c r="O2" s="62"/>
      <c r="P2" s="62"/>
      <c r="Q2" s="62"/>
      <c r="R2" s="62"/>
      <c r="S2" s="62"/>
      <c r="T2" s="62"/>
      <c r="U2" s="62"/>
      <c r="V2" s="62"/>
    </row>
    <row r="3" spans="1:22" ht="18">
      <c r="A3" s="8"/>
      <c r="B3" s="7"/>
      <c r="C3" s="9"/>
      <c r="D3" s="9"/>
      <c r="E3" s="7"/>
      <c r="F3" s="7"/>
      <c r="G3" s="7"/>
      <c r="H3" s="7"/>
      <c r="I3" s="7"/>
      <c r="J3" s="252" t="s">
        <v>161</v>
      </c>
      <c r="K3" s="7"/>
      <c r="L3" s="7"/>
      <c r="M3" s="144"/>
      <c r="N3" s="144"/>
      <c r="O3" s="62"/>
      <c r="P3" s="62"/>
      <c r="Q3" s="62"/>
      <c r="R3" s="62"/>
      <c r="S3" s="62"/>
      <c r="T3" s="62"/>
      <c r="U3" s="62"/>
      <c r="V3" s="62"/>
    </row>
    <row r="4" spans="1:22" ht="18">
      <c r="A4" s="8"/>
      <c r="B4" s="7"/>
      <c r="C4" s="9"/>
      <c r="D4" s="9"/>
      <c r="E4" s="7"/>
      <c r="F4" s="7"/>
      <c r="G4" s="7"/>
      <c r="H4" s="7"/>
      <c r="I4" s="7"/>
      <c r="J4" s="252" t="s">
        <v>165</v>
      </c>
      <c r="K4" s="7"/>
      <c r="L4" s="7"/>
      <c r="M4" s="144"/>
      <c r="N4" s="144"/>
      <c r="O4" s="62"/>
      <c r="P4" s="62"/>
      <c r="Q4" s="62"/>
      <c r="R4" s="62"/>
      <c r="S4" s="62"/>
      <c r="T4" s="62"/>
      <c r="U4" s="62"/>
      <c r="V4" s="62"/>
    </row>
    <row r="5" spans="1:22" ht="12.75">
      <c r="A5" s="8"/>
      <c r="B5" s="7"/>
      <c r="C5" s="9"/>
      <c r="D5" s="9"/>
      <c r="E5" s="7"/>
      <c r="F5" s="7"/>
      <c r="G5" s="7"/>
      <c r="H5" s="7"/>
      <c r="I5" s="7"/>
      <c r="J5" s="7"/>
      <c r="K5" s="7"/>
      <c r="L5" s="7"/>
      <c r="M5" s="144"/>
      <c r="N5" s="144"/>
      <c r="O5" s="62"/>
      <c r="P5" s="62"/>
      <c r="Q5" s="62"/>
      <c r="R5" s="62"/>
      <c r="S5" s="62"/>
      <c r="T5" s="62"/>
      <c r="U5" s="62"/>
      <c r="V5" s="62"/>
    </row>
    <row r="6" spans="1:22" ht="21.75" customHeight="1">
      <c r="A6" s="8"/>
      <c r="B6" s="7"/>
      <c r="C6" s="9"/>
      <c r="D6" s="253" t="s">
        <v>163</v>
      </c>
      <c r="E6" s="253"/>
      <c r="F6" s="253"/>
      <c r="G6" s="253"/>
      <c r="H6" s="253"/>
      <c r="I6" s="253"/>
      <c r="J6" s="253"/>
      <c r="K6" s="7"/>
      <c r="L6" s="7"/>
      <c r="M6" s="144"/>
      <c r="N6" s="144"/>
      <c r="O6" s="62"/>
      <c r="P6" s="62"/>
      <c r="Q6" s="62"/>
      <c r="R6" s="62"/>
      <c r="S6" s="62"/>
      <c r="T6" s="62"/>
      <c r="U6" s="62"/>
      <c r="V6" s="62"/>
    </row>
    <row r="7" spans="1:22" ht="10.5" customHeight="1">
      <c r="A7" s="8"/>
      <c r="B7" s="7"/>
      <c r="C7" s="9"/>
      <c r="D7" s="9"/>
      <c r="E7" s="145"/>
      <c r="F7" s="147"/>
      <c r="G7" s="145"/>
      <c r="H7" s="145"/>
      <c r="I7" s="146"/>
      <c r="J7" s="146"/>
      <c r="K7" s="146"/>
      <c r="L7" s="146"/>
      <c r="M7" s="146"/>
      <c r="N7" s="146"/>
      <c r="O7" s="62"/>
      <c r="P7" s="62"/>
      <c r="Q7" s="62"/>
      <c r="R7" s="62"/>
      <c r="S7" s="62"/>
      <c r="T7" s="62"/>
      <c r="U7" s="62"/>
      <c r="V7" s="62"/>
    </row>
    <row r="8" spans="1:22" ht="18" customHeight="1" thickBot="1">
      <c r="A8" s="8"/>
      <c r="B8" s="7"/>
      <c r="C8" s="9"/>
      <c r="D8" s="9"/>
      <c r="E8" s="7"/>
      <c r="F8" s="7"/>
      <c r="G8" s="7"/>
      <c r="H8" s="7"/>
      <c r="I8" s="7"/>
      <c r="J8" s="7"/>
      <c r="K8" s="7"/>
      <c r="L8" s="7"/>
      <c r="M8" s="144"/>
      <c r="N8" s="144"/>
      <c r="O8" s="62"/>
      <c r="P8" s="62"/>
      <c r="Q8" s="62"/>
      <c r="R8" s="62"/>
      <c r="S8" s="62"/>
      <c r="T8" s="62"/>
      <c r="U8" s="62"/>
      <c r="V8" s="62"/>
    </row>
    <row r="9" spans="1:23" ht="24.75" customHeight="1" thickBot="1">
      <c r="A9" s="168" t="s">
        <v>0</v>
      </c>
      <c r="B9" s="272" t="s">
        <v>1</v>
      </c>
      <c r="C9" s="273"/>
      <c r="D9" s="169" t="s">
        <v>173</v>
      </c>
      <c r="E9" s="170">
        <v>2012</v>
      </c>
      <c r="F9" s="170">
        <v>2013</v>
      </c>
      <c r="G9" s="170">
        <v>2014</v>
      </c>
      <c r="H9" s="170">
        <v>2015</v>
      </c>
      <c r="I9" s="170">
        <v>2016</v>
      </c>
      <c r="J9" s="170">
        <v>2017</v>
      </c>
      <c r="K9" s="170">
        <v>2018</v>
      </c>
      <c r="L9" s="170">
        <v>2019</v>
      </c>
      <c r="M9" s="170">
        <v>2020</v>
      </c>
      <c r="N9" s="170">
        <v>2021</v>
      </c>
      <c r="O9" s="170">
        <v>2022</v>
      </c>
      <c r="P9" s="170">
        <v>2023</v>
      </c>
      <c r="Q9" s="170">
        <v>2024</v>
      </c>
      <c r="R9" s="170">
        <v>2025</v>
      </c>
      <c r="S9" s="170">
        <v>2026</v>
      </c>
      <c r="T9" s="170">
        <v>2027</v>
      </c>
      <c r="U9" s="170">
        <v>2028</v>
      </c>
      <c r="V9" s="170">
        <v>2029</v>
      </c>
      <c r="W9" s="170">
        <v>2030</v>
      </c>
    </row>
    <row r="10" spans="1:23" ht="12.75">
      <c r="A10" s="11" t="s">
        <v>21</v>
      </c>
      <c r="B10" s="274" t="s">
        <v>2</v>
      </c>
      <c r="C10" s="275"/>
      <c r="D10" s="229">
        <f aca="true" t="shared" si="0" ref="D10:L10">D11+D12</f>
        <v>100527902.61</v>
      </c>
      <c r="E10" s="229">
        <f t="shared" si="0"/>
        <v>104820560.45</v>
      </c>
      <c r="F10" s="23">
        <f t="shared" si="0"/>
        <v>125535694</v>
      </c>
      <c r="G10" s="23">
        <f t="shared" si="0"/>
        <v>119709122</v>
      </c>
      <c r="H10" s="23">
        <f t="shared" si="0"/>
        <v>118673487</v>
      </c>
      <c r="I10" s="23">
        <f t="shared" si="0"/>
        <v>123420426</v>
      </c>
      <c r="J10" s="23">
        <f t="shared" si="0"/>
        <v>128357244</v>
      </c>
      <c r="K10" s="23">
        <f t="shared" si="0"/>
        <v>133491532.96000001</v>
      </c>
      <c r="L10" s="23">
        <f t="shared" si="0"/>
        <v>138831194.84</v>
      </c>
      <c r="M10" s="23">
        <f>M11+M12</f>
        <v>144384442.6336</v>
      </c>
      <c r="N10" s="23">
        <f>N11+N12</f>
        <v>150159820</v>
      </c>
      <c r="O10" s="23">
        <f aca="true" t="shared" si="1" ref="O10:W10">O11+O12</f>
        <v>156166213.48</v>
      </c>
      <c r="P10" s="23">
        <f t="shared" si="1"/>
        <v>162412862.01919997</v>
      </c>
      <c r="Q10" s="23">
        <f t="shared" si="1"/>
        <v>168909376</v>
      </c>
      <c r="R10" s="23">
        <f t="shared" si="1"/>
        <v>173923045</v>
      </c>
      <c r="S10" s="23">
        <f t="shared" si="1"/>
        <v>179088465</v>
      </c>
      <c r="T10" s="229">
        <f t="shared" si="1"/>
        <v>184410341</v>
      </c>
      <c r="U10" s="23">
        <f t="shared" si="1"/>
        <v>189893524.66</v>
      </c>
      <c r="V10" s="23">
        <f t="shared" si="1"/>
        <v>195543025.22696</v>
      </c>
      <c r="W10" s="23">
        <f t="shared" si="1"/>
        <v>201364011.08485407</v>
      </c>
    </row>
    <row r="11" spans="1:23" ht="12.75" customHeight="1">
      <c r="A11" s="12" t="s">
        <v>22</v>
      </c>
      <c r="B11" s="13"/>
      <c r="C11" s="14" t="s">
        <v>3</v>
      </c>
      <c r="D11" s="230">
        <v>86227597.24</v>
      </c>
      <c r="E11" s="242">
        <v>90475745.5</v>
      </c>
      <c r="F11" s="158">
        <v>94335694</v>
      </c>
      <c r="G11" s="158">
        <v>100809122</v>
      </c>
      <c r="H11" s="158">
        <v>102033487</v>
      </c>
      <c r="I11" s="158">
        <v>106114826</v>
      </c>
      <c r="J11" s="158">
        <v>110359420</v>
      </c>
      <c r="K11" s="158">
        <v>114773796</v>
      </c>
      <c r="L11" s="158">
        <f>K11+K11*4%</f>
        <v>119364747.84</v>
      </c>
      <c r="M11" s="158">
        <f>L11+L11*4%</f>
        <v>124139337.7536</v>
      </c>
      <c r="N11" s="158">
        <v>129104912</v>
      </c>
      <c r="O11" s="158">
        <f>N11+N11*4%</f>
        <v>134269108.48</v>
      </c>
      <c r="P11" s="158">
        <f>O11+O11*4%</f>
        <v>139639872.81919998</v>
      </c>
      <c r="Q11" s="158">
        <v>145225468</v>
      </c>
      <c r="R11" s="158">
        <v>149291781</v>
      </c>
      <c r="S11" s="158">
        <v>153471950</v>
      </c>
      <c r="T11" s="242">
        <v>157769165</v>
      </c>
      <c r="U11" s="158">
        <f>T11+T11*2.8%</f>
        <v>162186701.62</v>
      </c>
      <c r="V11" s="158">
        <f>U11+U11*2.8%</f>
        <v>166727929.26536</v>
      </c>
      <c r="W11" s="158">
        <f>V11+V11*2.8%</f>
        <v>171396311.28479007</v>
      </c>
    </row>
    <row r="12" spans="1:23" ht="12.75">
      <c r="A12" s="12" t="s">
        <v>23</v>
      </c>
      <c r="B12" s="13"/>
      <c r="C12" s="14" t="s">
        <v>4</v>
      </c>
      <c r="D12" s="231">
        <v>14300305.37</v>
      </c>
      <c r="E12" s="242">
        <v>14344814.95</v>
      </c>
      <c r="F12" s="158">
        <v>31200000</v>
      </c>
      <c r="G12" s="158">
        <v>18900000</v>
      </c>
      <c r="H12" s="158">
        <v>16640000</v>
      </c>
      <c r="I12" s="158">
        <f aca="true" t="shared" si="2" ref="I12:W12">H12+H12*4%</f>
        <v>17305600</v>
      </c>
      <c r="J12" s="158">
        <f t="shared" si="2"/>
        <v>17997824</v>
      </c>
      <c r="K12" s="158">
        <f t="shared" si="2"/>
        <v>18717736.96</v>
      </c>
      <c r="L12" s="158">
        <v>19466447</v>
      </c>
      <c r="M12" s="158">
        <f t="shared" si="2"/>
        <v>20245104.88</v>
      </c>
      <c r="N12" s="158">
        <v>21054908</v>
      </c>
      <c r="O12" s="158">
        <v>21897105</v>
      </c>
      <c r="P12" s="158">
        <f t="shared" si="2"/>
        <v>22772989.2</v>
      </c>
      <c r="Q12" s="158">
        <v>23683908</v>
      </c>
      <c r="R12" s="158">
        <v>24631264</v>
      </c>
      <c r="S12" s="158">
        <v>25616515</v>
      </c>
      <c r="T12" s="242">
        <v>26641176</v>
      </c>
      <c r="U12" s="158">
        <f t="shared" si="2"/>
        <v>27706823.04</v>
      </c>
      <c r="V12" s="158">
        <f t="shared" si="2"/>
        <v>28815095.9616</v>
      </c>
      <c r="W12" s="158">
        <f t="shared" si="2"/>
        <v>29967699.800063998</v>
      </c>
    </row>
    <row r="13" spans="1:23" ht="12.75">
      <c r="A13" s="15"/>
      <c r="B13" s="16" t="s">
        <v>29</v>
      </c>
      <c r="C13" s="17" t="s">
        <v>46</v>
      </c>
      <c r="D13" s="232">
        <v>5344032.37</v>
      </c>
      <c r="E13" s="342">
        <v>8129615</v>
      </c>
      <c r="F13" s="158">
        <f>4%*E13+E13</f>
        <v>8454799.6</v>
      </c>
      <c r="G13" s="158">
        <f aca="true" t="shared" si="3" ref="G13:W13">4%*F13+F13</f>
        <v>8792991.583999999</v>
      </c>
      <c r="H13" s="158">
        <f t="shared" si="3"/>
        <v>9144711.247359999</v>
      </c>
      <c r="I13" s="158">
        <f t="shared" si="3"/>
        <v>9510499.697254399</v>
      </c>
      <c r="J13" s="158">
        <f t="shared" si="3"/>
        <v>9890919.685144575</v>
      </c>
      <c r="K13" s="158">
        <f t="shared" si="3"/>
        <v>10286556.472550359</v>
      </c>
      <c r="L13" s="158">
        <f t="shared" si="3"/>
        <v>10698018.731452374</v>
      </c>
      <c r="M13" s="158">
        <f t="shared" si="3"/>
        <v>11125939.48071047</v>
      </c>
      <c r="N13" s="158">
        <f t="shared" si="3"/>
        <v>11570977.059938887</v>
      </c>
      <c r="O13" s="158">
        <f t="shared" si="3"/>
        <v>12033816.142336443</v>
      </c>
      <c r="P13" s="158">
        <f t="shared" si="3"/>
        <v>12515168.788029902</v>
      </c>
      <c r="Q13" s="158">
        <f t="shared" si="3"/>
        <v>13015775.539551098</v>
      </c>
      <c r="R13" s="158">
        <f t="shared" si="3"/>
        <v>13536406.561133143</v>
      </c>
      <c r="S13" s="158">
        <f t="shared" si="3"/>
        <v>14077862.823578468</v>
      </c>
      <c r="T13" s="242">
        <f t="shared" si="3"/>
        <v>14640977.336521607</v>
      </c>
      <c r="U13" s="158">
        <f t="shared" si="3"/>
        <v>15226616.42998247</v>
      </c>
      <c r="V13" s="158">
        <f t="shared" si="3"/>
        <v>15835681.08718177</v>
      </c>
      <c r="W13" s="158">
        <f t="shared" si="3"/>
        <v>16469108.33066904</v>
      </c>
    </row>
    <row r="14" spans="1:23" ht="12.75" customHeight="1">
      <c r="A14" s="18" t="s">
        <v>24</v>
      </c>
      <c r="B14" s="267" t="s">
        <v>5</v>
      </c>
      <c r="C14" s="268"/>
      <c r="D14" s="233">
        <f aca="true" t="shared" si="4" ref="D14:L14">D15+D21</f>
        <v>103689226.77</v>
      </c>
      <c r="E14" s="233">
        <f t="shared" si="4"/>
        <v>109532465.95</v>
      </c>
      <c r="F14" s="26">
        <f t="shared" si="4"/>
        <v>129335694</v>
      </c>
      <c r="G14" s="26">
        <f t="shared" si="4"/>
        <v>118409122</v>
      </c>
      <c r="H14" s="26">
        <f t="shared" si="4"/>
        <v>117173487</v>
      </c>
      <c r="I14" s="26">
        <f t="shared" si="4"/>
        <v>120720426</v>
      </c>
      <c r="J14" s="26">
        <f t="shared" si="4"/>
        <v>124857244</v>
      </c>
      <c r="K14" s="26">
        <f t="shared" si="4"/>
        <v>129991533</v>
      </c>
      <c r="L14" s="26">
        <f t="shared" si="4"/>
        <v>135331195</v>
      </c>
      <c r="M14" s="26">
        <f>M15+M21</f>
        <v>140884443</v>
      </c>
      <c r="N14" s="26">
        <f>N15+N21</f>
        <v>146659820</v>
      </c>
      <c r="O14" s="26">
        <f aca="true" t="shared" si="5" ref="O14:W14">O15+O21</f>
        <v>152666213.44</v>
      </c>
      <c r="P14" s="26">
        <f t="shared" si="5"/>
        <v>158912861.6176</v>
      </c>
      <c r="Q14" s="26">
        <f t="shared" si="5"/>
        <v>165409376.282304</v>
      </c>
      <c r="R14" s="26">
        <f t="shared" si="5"/>
        <v>171723045</v>
      </c>
      <c r="S14" s="26">
        <f t="shared" si="5"/>
        <v>176988465</v>
      </c>
      <c r="T14" s="233">
        <f t="shared" si="5"/>
        <v>182310341</v>
      </c>
      <c r="U14" s="26">
        <f t="shared" si="5"/>
        <v>187593525</v>
      </c>
      <c r="V14" s="26">
        <f t="shared" si="5"/>
        <v>194143025</v>
      </c>
      <c r="W14" s="26">
        <f t="shared" si="5"/>
        <v>201364011</v>
      </c>
    </row>
    <row r="15" spans="1:23" ht="12.75">
      <c r="A15" s="12" t="s">
        <v>22</v>
      </c>
      <c r="B15" s="13"/>
      <c r="C15" s="14" t="s">
        <v>3</v>
      </c>
      <c r="D15" s="226">
        <v>89564865.85</v>
      </c>
      <c r="E15" s="243">
        <v>92658150</v>
      </c>
      <c r="F15" s="24">
        <v>94335694</v>
      </c>
      <c r="G15" s="24">
        <v>98277093</v>
      </c>
      <c r="H15" s="24">
        <v>99692452</v>
      </c>
      <c r="I15" s="24">
        <v>102483840</v>
      </c>
      <c r="J15" s="24">
        <v>105853389</v>
      </c>
      <c r="K15" s="24">
        <v>110231524</v>
      </c>
      <c r="L15" s="24">
        <v>114784785</v>
      </c>
      <c r="M15" s="24">
        <v>119520177</v>
      </c>
      <c r="N15" s="24">
        <v>124444984</v>
      </c>
      <c r="O15" s="24">
        <v>129562784</v>
      </c>
      <c r="P15" s="24">
        <v>134885295</v>
      </c>
      <c r="Q15" s="24">
        <v>140420707</v>
      </c>
      <c r="R15" s="24">
        <v>145734829</v>
      </c>
      <c r="S15" s="24">
        <v>149960721</v>
      </c>
      <c r="T15" s="243">
        <v>154201487</v>
      </c>
      <c r="U15" s="24">
        <v>158360316</v>
      </c>
      <c r="V15" s="24">
        <v>162940488</v>
      </c>
      <c r="W15" s="24">
        <v>169745373</v>
      </c>
    </row>
    <row r="16" spans="1:23" ht="12.75" customHeight="1">
      <c r="A16" s="15"/>
      <c r="B16" s="269" t="s">
        <v>29</v>
      </c>
      <c r="C16" s="17" t="s">
        <v>54</v>
      </c>
      <c r="D16" s="227">
        <v>2198527.67</v>
      </c>
      <c r="E16" s="17">
        <v>1850000</v>
      </c>
      <c r="F16" s="137">
        <v>1920000</v>
      </c>
      <c r="G16" s="137">
        <v>1900000</v>
      </c>
      <c r="H16" s="137">
        <v>1870000</v>
      </c>
      <c r="I16" s="137">
        <v>1840000</v>
      </c>
      <c r="J16" s="137">
        <v>1700000</v>
      </c>
      <c r="K16" s="137">
        <v>1600000</v>
      </c>
      <c r="L16" s="137">
        <v>1500000</v>
      </c>
      <c r="M16" s="137">
        <v>1400000</v>
      </c>
      <c r="N16" s="137">
        <v>1300000</v>
      </c>
      <c r="O16" s="137">
        <v>1150000</v>
      </c>
      <c r="P16" s="137">
        <v>900000</v>
      </c>
      <c r="Q16" s="137">
        <v>750000</v>
      </c>
      <c r="R16" s="137">
        <v>650000</v>
      </c>
      <c r="S16" s="137">
        <v>500000</v>
      </c>
      <c r="T16" s="17">
        <v>350000</v>
      </c>
      <c r="U16" s="137">
        <v>170000</v>
      </c>
      <c r="V16" s="137">
        <v>70000</v>
      </c>
      <c r="W16" s="137">
        <f>Pożyczki!W91+Kredyty!W91+Obligacje!W91</f>
        <v>0</v>
      </c>
    </row>
    <row r="17" spans="1:23" ht="12.75">
      <c r="A17" s="15"/>
      <c r="B17" s="270"/>
      <c r="C17" s="17" t="s">
        <v>74</v>
      </c>
      <c r="D17" s="228">
        <v>0</v>
      </c>
      <c r="E17" s="246">
        <v>658216</v>
      </c>
      <c r="F17" s="247">
        <v>657804</v>
      </c>
      <c r="G17" s="247">
        <v>594133</v>
      </c>
      <c r="H17" s="248">
        <v>70000</v>
      </c>
      <c r="I17" s="249">
        <v>70000</v>
      </c>
      <c r="J17" s="260">
        <v>70000</v>
      </c>
      <c r="K17" s="129">
        <v>70000</v>
      </c>
      <c r="L17" s="129">
        <v>70000</v>
      </c>
      <c r="M17" s="129">
        <v>70000</v>
      </c>
      <c r="N17" s="124">
        <v>70000</v>
      </c>
      <c r="O17" s="250">
        <v>70000</v>
      </c>
      <c r="P17" s="247">
        <v>70000</v>
      </c>
      <c r="Q17" s="247">
        <v>70000</v>
      </c>
      <c r="R17" s="247">
        <v>70000</v>
      </c>
      <c r="S17" s="248">
        <v>70000</v>
      </c>
      <c r="T17" s="262">
        <v>70000</v>
      </c>
      <c r="U17" s="261">
        <v>70000</v>
      </c>
      <c r="V17" s="129">
        <v>69990</v>
      </c>
      <c r="W17" s="129">
        <v>63343</v>
      </c>
    </row>
    <row r="18" spans="1:23" ht="12.75">
      <c r="A18" s="15"/>
      <c r="B18" s="270"/>
      <c r="C18" s="17" t="s">
        <v>47</v>
      </c>
      <c r="D18" s="343">
        <v>39442551.7</v>
      </c>
      <c r="E18" s="244">
        <v>40732979</v>
      </c>
      <c r="F18" s="25">
        <f>E18+E18*2.8%</f>
        <v>41873502.412</v>
      </c>
      <c r="G18" s="25">
        <f aca="true" t="shared" si="6" ref="G18:W18">F18+F18*2.8%</f>
        <v>43045960.479536</v>
      </c>
      <c r="H18" s="25">
        <v>43583518</v>
      </c>
      <c r="I18" s="25">
        <f t="shared" si="6"/>
        <v>44803856.504</v>
      </c>
      <c r="J18" s="25">
        <f t="shared" si="6"/>
        <v>46058364.486112</v>
      </c>
      <c r="K18" s="25">
        <f t="shared" si="6"/>
        <v>47347998.69172314</v>
      </c>
      <c r="L18" s="25">
        <f t="shared" si="6"/>
        <v>48673742.65509138</v>
      </c>
      <c r="M18" s="25">
        <f t="shared" si="6"/>
        <v>50036607.44943394</v>
      </c>
      <c r="N18" s="25">
        <f t="shared" si="6"/>
        <v>51437632.45801809</v>
      </c>
      <c r="O18" s="25">
        <f t="shared" si="6"/>
        <v>52877886.166842595</v>
      </c>
      <c r="P18" s="25">
        <f t="shared" si="6"/>
        <v>54358466.97951419</v>
      </c>
      <c r="Q18" s="25">
        <f t="shared" si="6"/>
        <v>55880504.05494059</v>
      </c>
      <c r="R18" s="25">
        <f t="shared" si="6"/>
        <v>57445158.16847893</v>
      </c>
      <c r="S18" s="25">
        <f t="shared" si="6"/>
        <v>59053622.59719634</v>
      </c>
      <c r="T18" s="244">
        <f t="shared" si="6"/>
        <v>60707124.029917836</v>
      </c>
      <c r="U18" s="25">
        <f t="shared" si="6"/>
        <v>62406923.50275554</v>
      </c>
      <c r="V18" s="25">
        <f t="shared" si="6"/>
        <v>64154317.36083269</v>
      </c>
      <c r="W18" s="25">
        <f t="shared" si="6"/>
        <v>65950638.24693601</v>
      </c>
    </row>
    <row r="19" spans="1:23" ht="25.5">
      <c r="A19" s="15"/>
      <c r="B19" s="270"/>
      <c r="C19" s="17" t="s">
        <v>17</v>
      </c>
      <c r="D19" s="228">
        <v>6103112.86</v>
      </c>
      <c r="E19" s="259">
        <v>6260226</v>
      </c>
      <c r="F19" s="25">
        <v>6458735</v>
      </c>
      <c r="G19" s="25">
        <f aca="true" t="shared" si="7" ref="G19:W19">F19+F19*2.8%</f>
        <v>6639579.58</v>
      </c>
      <c r="H19" s="25">
        <v>6825488</v>
      </c>
      <c r="I19" s="25">
        <f t="shared" si="7"/>
        <v>7016601.664</v>
      </c>
      <c r="J19" s="25">
        <f t="shared" si="7"/>
        <v>7213066.510592</v>
      </c>
      <c r="K19" s="25">
        <f t="shared" si="7"/>
        <v>7415032.372888575</v>
      </c>
      <c r="L19" s="25">
        <f t="shared" si="7"/>
        <v>7622653.279329455</v>
      </c>
      <c r="M19" s="25">
        <f t="shared" si="7"/>
        <v>7836087.57115068</v>
      </c>
      <c r="N19" s="25">
        <f t="shared" si="7"/>
        <v>8055498.023142899</v>
      </c>
      <c r="O19" s="25">
        <f t="shared" si="7"/>
        <v>8281051.967790901</v>
      </c>
      <c r="P19" s="25">
        <f t="shared" si="7"/>
        <v>8512921.422889046</v>
      </c>
      <c r="Q19" s="25">
        <f t="shared" si="7"/>
        <v>8751283.22272994</v>
      </c>
      <c r="R19" s="25">
        <f t="shared" si="7"/>
        <v>8996319.152966378</v>
      </c>
      <c r="S19" s="25">
        <f t="shared" si="7"/>
        <v>9248216.089249438</v>
      </c>
      <c r="T19" s="244">
        <f t="shared" si="7"/>
        <v>9507166.139748422</v>
      </c>
      <c r="U19" s="25">
        <f t="shared" si="7"/>
        <v>9773366.791661378</v>
      </c>
      <c r="V19" s="25">
        <f t="shared" si="7"/>
        <v>10047021.061827896</v>
      </c>
      <c r="W19" s="25">
        <f t="shared" si="7"/>
        <v>10328337.651559077</v>
      </c>
    </row>
    <row r="20" spans="1:23" ht="25.5" customHeight="1">
      <c r="A20" s="15"/>
      <c r="B20" s="271"/>
      <c r="C20" s="78" t="s">
        <v>73</v>
      </c>
      <c r="D20" s="202" t="s">
        <v>44</v>
      </c>
      <c r="E20" s="245">
        <f>Przedsięwzięcia!H10+Przedsięwzięcia!H16+Przedsięwzięcia!H26</f>
        <v>1431944</v>
      </c>
      <c r="F20" s="186">
        <f>Przedsięwzięcia!I10+Przedsięwzięcia!I16+Przedsięwzięcia!I26</f>
        <v>973942</v>
      </c>
      <c r="G20" s="186">
        <f>Przedsięwzięcia!J10+Przedsięwzięcia!J16+Przedsięwzięcia!J26</f>
        <v>697913</v>
      </c>
      <c r="H20" s="186">
        <f>Przedsięwzięcia!K10+Przedsięwzięcia!K16+Przedsięwzięcia!K26</f>
        <v>70000</v>
      </c>
      <c r="I20" s="186">
        <f>Przedsięwzięcia!L10+Przedsięwzięcia!L16+Przedsięwzięcia!L26</f>
        <v>70000</v>
      </c>
      <c r="J20" s="186">
        <f>Przedsięwzięcia!M10+Przedsięwzięcia!M16+Przedsięwzięcia!M26</f>
        <v>70000</v>
      </c>
      <c r="K20" s="186">
        <f>Przedsięwzięcia!N10+Przedsięwzięcia!N16+Przedsięwzięcia!N26</f>
        <v>70000</v>
      </c>
      <c r="L20" s="186">
        <f>Przedsięwzięcia!O10+Przedsięwzięcia!O16+Przedsięwzięcia!O26</f>
        <v>70000</v>
      </c>
      <c r="M20" s="186">
        <f>Przedsięwzięcia!P10+Przedsięwzięcia!P16+Przedsięwzięcia!P26</f>
        <v>70000</v>
      </c>
      <c r="N20" s="186">
        <f>Przedsięwzięcia!Q10+Przedsięwzięcia!Q16+Przedsięwzięcia!Q26</f>
        <v>70000</v>
      </c>
      <c r="O20" s="186">
        <f>Przedsięwzięcia!R10+Przedsięwzięcia!R16+Przedsięwzięcia!R26</f>
        <v>70000</v>
      </c>
      <c r="P20" s="186">
        <f>Przedsięwzięcia!S10+Przedsięwzięcia!S16+Przedsięwzięcia!S26</f>
        <v>70000</v>
      </c>
      <c r="Q20" s="186">
        <f>Przedsięwzięcia!T10+Przedsięwzięcia!T16+Przedsięwzięcia!T26</f>
        <v>70000</v>
      </c>
      <c r="R20" s="186">
        <f>Przedsięwzięcia!U10+Przedsięwzięcia!U16+Przedsięwzięcia!U26</f>
        <v>70000</v>
      </c>
      <c r="S20" s="186">
        <f>Przedsięwzięcia!V10+Przedsięwzięcia!V16+Przedsięwzięcia!V26</f>
        <v>70000</v>
      </c>
      <c r="T20" s="263">
        <f>Przedsięwzięcia!W10+Przedsięwzięcia!W16+Przedsięwzięcia!W26</f>
        <v>70000</v>
      </c>
      <c r="U20" s="186">
        <f>Przedsięwzięcia!X10+Przedsięwzięcia!X16+Przedsięwzięcia!X26</f>
        <v>70000</v>
      </c>
      <c r="V20" s="186">
        <f>Przedsięwzięcia!Y10+Przedsięwzięcia!Y16+Przedsięwzięcia!Y26</f>
        <v>69990</v>
      </c>
      <c r="W20" s="186">
        <f>Przedsięwzięcia!Z10+Przedsięwzięcia!Z16+Przedsięwzięcia!Z26</f>
        <v>63343</v>
      </c>
    </row>
    <row r="21" spans="1:23" ht="12.75">
      <c r="A21" s="12" t="s">
        <v>23</v>
      </c>
      <c r="B21" s="13"/>
      <c r="C21" s="14" t="s">
        <v>4</v>
      </c>
      <c r="D21" s="226">
        <v>14124360.92</v>
      </c>
      <c r="E21" s="243">
        <v>16874315.95</v>
      </c>
      <c r="F21" s="24">
        <v>35000000</v>
      </c>
      <c r="G21" s="24">
        <v>20132029</v>
      </c>
      <c r="H21" s="24">
        <v>17481035</v>
      </c>
      <c r="I21" s="24">
        <v>18236586</v>
      </c>
      <c r="J21" s="24">
        <v>19003855</v>
      </c>
      <c r="K21" s="24">
        <v>19760009</v>
      </c>
      <c r="L21" s="24">
        <v>20546410</v>
      </c>
      <c r="M21" s="24">
        <v>21364266</v>
      </c>
      <c r="N21" s="24">
        <v>22214836</v>
      </c>
      <c r="O21" s="24">
        <f>N21+N21*4%</f>
        <v>23103429.44</v>
      </c>
      <c r="P21" s="24">
        <f>O21+O21*4%</f>
        <v>24027566.6176</v>
      </c>
      <c r="Q21" s="24">
        <f>P21+P21*4%</f>
        <v>24988669.282304</v>
      </c>
      <c r="R21" s="24">
        <v>25988216</v>
      </c>
      <c r="S21" s="24">
        <v>27027744</v>
      </c>
      <c r="T21" s="243">
        <v>28108854</v>
      </c>
      <c r="U21" s="24">
        <v>29233209</v>
      </c>
      <c r="V21" s="24">
        <v>31202537</v>
      </c>
      <c r="W21" s="24">
        <v>31618638</v>
      </c>
    </row>
    <row r="22" spans="1:23" ht="42">
      <c r="A22" s="15"/>
      <c r="B22" s="19" t="s">
        <v>29</v>
      </c>
      <c r="C22" s="73" t="s">
        <v>73</v>
      </c>
      <c r="D22" s="201" t="s">
        <v>44</v>
      </c>
      <c r="E22" s="245">
        <f>Przedsięwzięcia!H23</f>
        <v>9358609</v>
      </c>
      <c r="F22" s="28">
        <f>Przedsięwzięcia!I23</f>
        <v>21841385</v>
      </c>
      <c r="G22" s="28">
        <f>Przedsięwzięcia!J23</f>
        <v>19797586</v>
      </c>
      <c r="H22" s="28">
        <f>Przedsięwzięcia!K23</f>
        <v>9361648</v>
      </c>
      <c r="I22" s="28">
        <f>Przedsięwzięcia!L23</f>
        <v>0</v>
      </c>
      <c r="J22" s="28">
        <f>Przedsięwzięcia!M23</f>
        <v>0</v>
      </c>
      <c r="K22" s="28">
        <f>Przedsięwzięcia!N23</f>
        <v>0</v>
      </c>
      <c r="L22" s="28">
        <f>Przedsięwzięcia!O23</f>
        <v>0</v>
      </c>
      <c r="M22" s="28">
        <f>Przedsięwzięcia!P23</f>
        <v>0</v>
      </c>
      <c r="N22" s="28">
        <f>Przedsięwzięcia!Q23</f>
        <v>0</v>
      </c>
      <c r="O22" s="28">
        <f>Przedsięwzięcia!R23</f>
        <v>0</v>
      </c>
      <c r="P22" s="28">
        <f>Przedsięwzięcia!S23</f>
        <v>0</v>
      </c>
      <c r="Q22" s="28">
        <f>Przedsięwzięcia!T23</f>
        <v>0</v>
      </c>
      <c r="R22" s="28">
        <f>Przedsięwzięcia!U23</f>
        <v>0</v>
      </c>
      <c r="S22" s="28">
        <f>Przedsięwzięcia!V23</f>
        <v>0</v>
      </c>
      <c r="T22" s="28">
        <f>Przedsięwzięcia!W23</f>
        <v>0</v>
      </c>
      <c r="U22" s="28">
        <f>Przedsięwzięcia!X23</f>
        <v>0</v>
      </c>
      <c r="V22" s="28">
        <f>Przedsięwzięcia!Y23</f>
        <v>0</v>
      </c>
      <c r="W22" s="28">
        <f>Przedsięwzięcia!Z23</f>
        <v>0</v>
      </c>
    </row>
    <row r="23" spans="1:23" ht="12.75">
      <c r="A23" s="18" t="s">
        <v>25</v>
      </c>
      <c r="B23" s="267" t="s">
        <v>6</v>
      </c>
      <c r="C23" s="268"/>
      <c r="D23" s="233">
        <f aca="true" t="shared" si="8" ref="D23:L23">D24+D28+D29+D30</f>
        <v>10873229.66</v>
      </c>
      <c r="E23" s="233">
        <f t="shared" si="8"/>
        <v>7911905.5</v>
      </c>
      <c r="F23" s="26">
        <f t="shared" si="8"/>
        <v>7000000</v>
      </c>
      <c r="G23" s="26">
        <f t="shared" si="8"/>
        <v>2200000</v>
      </c>
      <c r="H23" s="26">
        <f t="shared" si="8"/>
        <v>2000000</v>
      </c>
      <c r="I23" s="26">
        <f t="shared" si="8"/>
        <v>800000</v>
      </c>
      <c r="J23" s="26">
        <f t="shared" si="8"/>
        <v>0</v>
      </c>
      <c r="K23" s="26">
        <f t="shared" si="8"/>
        <v>0</v>
      </c>
      <c r="L23" s="26">
        <f t="shared" si="8"/>
        <v>0</v>
      </c>
      <c r="M23" s="26">
        <f>M24+M28+M29+M30</f>
        <v>0</v>
      </c>
      <c r="N23" s="26">
        <f>N24+N28+N29+N30</f>
        <v>0</v>
      </c>
      <c r="O23" s="26">
        <f aca="true" t="shared" si="9" ref="O23:W23">O24+O28+O29+O30</f>
        <v>0</v>
      </c>
      <c r="P23" s="26">
        <f t="shared" si="9"/>
        <v>0</v>
      </c>
      <c r="Q23" s="26">
        <f t="shared" si="9"/>
        <v>0</v>
      </c>
      <c r="R23" s="26">
        <f t="shared" si="9"/>
        <v>0</v>
      </c>
      <c r="S23" s="26">
        <f t="shared" si="9"/>
        <v>0</v>
      </c>
      <c r="T23" s="26">
        <f t="shared" si="9"/>
        <v>0</v>
      </c>
      <c r="U23" s="26">
        <f t="shared" si="9"/>
        <v>0</v>
      </c>
      <c r="V23" s="26">
        <f t="shared" si="9"/>
        <v>0</v>
      </c>
      <c r="W23" s="26">
        <f t="shared" si="9"/>
        <v>0</v>
      </c>
    </row>
    <row r="24" spans="1:23" ht="12.75">
      <c r="A24" s="12" t="s">
        <v>22</v>
      </c>
      <c r="B24" s="13"/>
      <c r="C24" s="14" t="s">
        <v>7</v>
      </c>
      <c r="D24" s="234">
        <f aca="true" t="shared" si="10" ref="D24:L24">D25+D26+D27</f>
        <v>6000000</v>
      </c>
      <c r="E24" s="234">
        <f t="shared" si="10"/>
        <v>3200000</v>
      </c>
      <c r="F24" s="27">
        <f t="shared" si="10"/>
        <v>7000000</v>
      </c>
      <c r="G24" s="27">
        <f t="shared" si="10"/>
        <v>2200000</v>
      </c>
      <c r="H24" s="27">
        <f t="shared" si="10"/>
        <v>2000000</v>
      </c>
      <c r="I24" s="27">
        <f t="shared" si="10"/>
        <v>800000</v>
      </c>
      <c r="J24" s="27">
        <f t="shared" si="10"/>
        <v>0</v>
      </c>
      <c r="K24" s="27">
        <f t="shared" si="10"/>
        <v>0</v>
      </c>
      <c r="L24" s="27">
        <f t="shared" si="10"/>
        <v>0</v>
      </c>
      <c r="M24" s="27">
        <f>M25+M26+M27</f>
        <v>0</v>
      </c>
      <c r="N24" s="27">
        <f>N25+N26+N27</f>
        <v>0</v>
      </c>
      <c r="O24" s="27">
        <f aca="true" t="shared" si="11" ref="O24:W24">O25+O26+O27</f>
        <v>0</v>
      </c>
      <c r="P24" s="27">
        <f t="shared" si="11"/>
        <v>0</v>
      </c>
      <c r="Q24" s="27">
        <f t="shared" si="11"/>
        <v>0</v>
      </c>
      <c r="R24" s="27">
        <f t="shared" si="11"/>
        <v>0</v>
      </c>
      <c r="S24" s="27">
        <f t="shared" si="11"/>
        <v>0</v>
      </c>
      <c r="T24" s="27">
        <f t="shared" si="11"/>
        <v>0</v>
      </c>
      <c r="U24" s="27">
        <f t="shared" si="11"/>
        <v>0</v>
      </c>
      <c r="V24" s="27">
        <f t="shared" si="11"/>
        <v>0</v>
      </c>
      <c r="W24" s="27">
        <f t="shared" si="11"/>
        <v>0</v>
      </c>
    </row>
    <row r="25" spans="1:23" ht="12.75">
      <c r="A25" s="15"/>
      <c r="B25" s="269" t="s">
        <v>29</v>
      </c>
      <c r="C25" s="17" t="s">
        <v>8</v>
      </c>
      <c r="D25" s="235">
        <v>0</v>
      </c>
      <c r="E25" s="17">
        <f>Pożyczki!E87</f>
        <v>0</v>
      </c>
      <c r="F25" s="137">
        <f>Pożyczki!F87</f>
        <v>0</v>
      </c>
      <c r="G25" s="137">
        <f>Pożyczki!G87</f>
        <v>0</v>
      </c>
      <c r="H25" s="137">
        <f>Pożyczki!H87</f>
        <v>0</v>
      </c>
      <c r="I25" s="137">
        <f>Pożyczki!I87</f>
        <v>0</v>
      </c>
      <c r="J25" s="137">
        <f>Pożyczki!J87</f>
        <v>0</v>
      </c>
      <c r="K25" s="137">
        <f>Pożyczki!K87</f>
        <v>0</v>
      </c>
      <c r="L25" s="137">
        <f>Pożyczki!L87</f>
        <v>0</v>
      </c>
      <c r="M25" s="137">
        <f>Pożyczki!M87</f>
        <v>0</v>
      </c>
      <c r="N25" s="137">
        <f>Pożyczki!N87</f>
        <v>0</v>
      </c>
      <c r="O25" s="137">
        <f>Pożyczki!O87</f>
        <v>0</v>
      </c>
      <c r="P25" s="137">
        <f>Pożyczki!P87</f>
        <v>0</v>
      </c>
      <c r="Q25" s="137">
        <f>Pożyczki!Q87</f>
        <v>0</v>
      </c>
      <c r="R25" s="137">
        <f>Pożyczki!R87</f>
        <v>0</v>
      </c>
      <c r="S25" s="137">
        <f>Pożyczki!S87</f>
        <v>0</v>
      </c>
      <c r="T25" s="137">
        <f>Pożyczki!T87</f>
        <v>0</v>
      </c>
      <c r="U25" s="137">
        <f>Pożyczki!U87</f>
        <v>0</v>
      </c>
      <c r="V25" s="137">
        <f>Pożyczki!V87</f>
        <v>0</v>
      </c>
      <c r="W25" s="137">
        <f>Pożyczki!W87</f>
        <v>0</v>
      </c>
    </row>
    <row r="26" spans="1:23" ht="12.75">
      <c r="A26" s="15"/>
      <c r="B26" s="270"/>
      <c r="C26" s="17" t="s">
        <v>9</v>
      </c>
      <c r="D26" s="235">
        <v>0</v>
      </c>
      <c r="E26" s="17">
        <f>Kredyty!E87</f>
        <v>0</v>
      </c>
      <c r="F26" s="137">
        <v>0</v>
      </c>
      <c r="G26" s="137">
        <f>Kredyty!G87</f>
        <v>0</v>
      </c>
      <c r="H26" s="137">
        <f>Kredyty!H87</f>
        <v>0</v>
      </c>
      <c r="I26" s="137">
        <f>Kredyty!I87</f>
        <v>0</v>
      </c>
      <c r="J26" s="137">
        <f>Kredyty!J87</f>
        <v>0</v>
      </c>
      <c r="K26" s="137">
        <f>Kredyty!K87</f>
        <v>0</v>
      </c>
      <c r="L26" s="137">
        <f>Kredyty!L87</f>
        <v>0</v>
      </c>
      <c r="M26" s="137">
        <f>Kredyty!M87</f>
        <v>0</v>
      </c>
      <c r="N26" s="137">
        <f>Kredyty!N87</f>
        <v>0</v>
      </c>
      <c r="O26" s="137">
        <f>Kredyty!O87</f>
        <v>0</v>
      </c>
      <c r="P26" s="137">
        <f>Kredyty!P87</f>
        <v>0</v>
      </c>
      <c r="Q26" s="137">
        <f>Kredyty!Q87</f>
        <v>0</v>
      </c>
      <c r="R26" s="137">
        <f>Kredyty!R87</f>
        <v>0</v>
      </c>
      <c r="S26" s="137">
        <f>Kredyty!S87</f>
        <v>0</v>
      </c>
      <c r="T26" s="137">
        <f>Kredyty!T87</f>
        <v>0</v>
      </c>
      <c r="U26" s="137">
        <f>Kredyty!U87</f>
        <v>0</v>
      </c>
      <c r="V26" s="137">
        <f>Kredyty!V87</f>
        <v>0</v>
      </c>
      <c r="W26" s="137">
        <f>Kredyty!W87</f>
        <v>0</v>
      </c>
    </row>
    <row r="27" spans="1:23" ht="12.75">
      <c r="A27" s="15"/>
      <c r="B27" s="271"/>
      <c r="C27" s="17" t="s">
        <v>10</v>
      </c>
      <c r="D27" s="235">
        <v>6000000</v>
      </c>
      <c r="E27" s="17">
        <v>3200000</v>
      </c>
      <c r="F27" s="137">
        <v>7000000</v>
      </c>
      <c r="G27" s="137">
        <v>2200000</v>
      </c>
      <c r="H27" s="137">
        <v>2000000</v>
      </c>
      <c r="I27" s="137">
        <v>800000</v>
      </c>
      <c r="J27" s="137">
        <f>Obligacje!J87</f>
        <v>0</v>
      </c>
      <c r="K27" s="137">
        <f>Obligacje!K87</f>
        <v>0</v>
      </c>
      <c r="L27" s="137">
        <f>Obligacje!L87</f>
        <v>0</v>
      </c>
      <c r="M27" s="137">
        <f>Obligacje!M87</f>
        <v>0</v>
      </c>
      <c r="N27" s="137">
        <f>Obligacje!N87</f>
        <v>0</v>
      </c>
      <c r="O27" s="137">
        <f>Obligacje!O87</f>
        <v>0</v>
      </c>
      <c r="P27" s="137">
        <f>Obligacje!P87</f>
        <v>0</v>
      </c>
      <c r="Q27" s="137">
        <f>Obligacje!Q87</f>
        <v>0</v>
      </c>
      <c r="R27" s="137">
        <v>0</v>
      </c>
      <c r="S27" s="137">
        <v>0</v>
      </c>
      <c r="T27" s="137">
        <v>0</v>
      </c>
      <c r="U27" s="137">
        <v>0</v>
      </c>
      <c r="V27" s="137">
        <v>0</v>
      </c>
      <c r="W27" s="137">
        <f>Obligacje!W87</f>
        <v>0</v>
      </c>
    </row>
    <row r="28" spans="1:23" ht="12.75">
      <c r="A28" s="12" t="s">
        <v>23</v>
      </c>
      <c r="B28" s="13"/>
      <c r="C28" s="14" t="s">
        <v>13</v>
      </c>
      <c r="D28" s="157">
        <v>4873229.66</v>
      </c>
      <c r="E28" s="243">
        <v>4711905.5</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row>
    <row r="29" spans="1:23" ht="12.75">
      <c r="A29" s="12" t="s">
        <v>26</v>
      </c>
      <c r="B29" s="13"/>
      <c r="C29" s="14" t="s">
        <v>12</v>
      </c>
      <c r="D29" s="157">
        <v>0</v>
      </c>
      <c r="E29" s="243">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row>
    <row r="30" spans="1:23" ht="12.75">
      <c r="A30" s="12" t="s">
        <v>27</v>
      </c>
      <c r="B30" s="13"/>
      <c r="C30" s="14" t="s">
        <v>11</v>
      </c>
      <c r="D30" s="157">
        <v>0</v>
      </c>
      <c r="E30" s="243">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row>
    <row r="31" spans="1:23" ht="12.75">
      <c r="A31" s="18" t="s">
        <v>28</v>
      </c>
      <c r="B31" s="267" t="s">
        <v>14</v>
      </c>
      <c r="C31" s="268"/>
      <c r="D31" s="233">
        <f aca="true" t="shared" si="12" ref="D31:L31">D32+D36</f>
        <v>3000000</v>
      </c>
      <c r="E31" s="233">
        <f t="shared" si="12"/>
        <v>3200000</v>
      </c>
      <c r="F31" s="26">
        <f t="shared" si="12"/>
        <v>3200000</v>
      </c>
      <c r="G31" s="26">
        <f t="shared" si="12"/>
        <v>3500000</v>
      </c>
      <c r="H31" s="26">
        <f t="shared" si="12"/>
        <v>3500000</v>
      </c>
      <c r="I31" s="26">
        <f t="shared" si="12"/>
        <v>3500000</v>
      </c>
      <c r="J31" s="26">
        <f t="shared" si="12"/>
        <v>3500000</v>
      </c>
      <c r="K31" s="26">
        <f t="shared" si="12"/>
        <v>3500000</v>
      </c>
      <c r="L31" s="26">
        <f t="shared" si="12"/>
        <v>3500000</v>
      </c>
      <c r="M31" s="26">
        <f>M32+M36</f>
        <v>3500000</v>
      </c>
      <c r="N31" s="26">
        <f>N32+N36</f>
        <v>3500000</v>
      </c>
      <c r="O31" s="26">
        <f aca="true" t="shared" si="13" ref="O31:W31">O32+O36</f>
        <v>3500000</v>
      </c>
      <c r="P31" s="26">
        <f t="shared" si="13"/>
        <v>3500000</v>
      </c>
      <c r="Q31" s="26">
        <f t="shared" si="13"/>
        <v>3500000</v>
      </c>
      <c r="R31" s="26">
        <f t="shared" si="13"/>
        <v>2200000</v>
      </c>
      <c r="S31" s="26">
        <f t="shared" si="13"/>
        <v>2100000</v>
      </c>
      <c r="T31" s="26">
        <f t="shared" si="13"/>
        <v>2100000</v>
      </c>
      <c r="U31" s="26">
        <f t="shared" si="13"/>
        <v>2300000</v>
      </c>
      <c r="V31" s="26">
        <f t="shared" si="13"/>
        <v>1400000</v>
      </c>
      <c r="W31" s="26">
        <f t="shared" si="13"/>
        <v>0</v>
      </c>
    </row>
    <row r="32" spans="1:23" s="185" customFormat="1" ht="12.75">
      <c r="A32" s="192" t="s">
        <v>22</v>
      </c>
      <c r="B32" s="193"/>
      <c r="C32" s="194" t="s">
        <v>55</v>
      </c>
      <c r="D32" s="236">
        <f aca="true" t="shared" si="14" ref="D32:L32">D33+D34+D35</f>
        <v>3000000</v>
      </c>
      <c r="E32" s="236">
        <f t="shared" si="14"/>
        <v>3200000</v>
      </c>
      <c r="F32" s="195">
        <f>F33+F34+F35</f>
        <v>3200000</v>
      </c>
      <c r="G32" s="195">
        <f t="shared" si="14"/>
        <v>3500000</v>
      </c>
      <c r="H32" s="195">
        <f t="shared" si="14"/>
        <v>3500000</v>
      </c>
      <c r="I32" s="195">
        <f t="shared" si="14"/>
        <v>3500000</v>
      </c>
      <c r="J32" s="195">
        <f>J33+J34+J35</f>
        <v>3500000</v>
      </c>
      <c r="K32" s="195">
        <f t="shared" si="14"/>
        <v>3500000</v>
      </c>
      <c r="L32" s="195">
        <f t="shared" si="14"/>
        <v>3500000</v>
      </c>
      <c r="M32" s="195">
        <f>M33+M34+M35</f>
        <v>3500000</v>
      </c>
      <c r="N32" s="195">
        <f>N33+N34+N35</f>
        <v>3500000</v>
      </c>
      <c r="O32" s="195">
        <f aca="true" t="shared" si="15" ref="O32:W32">O33+O34+O35</f>
        <v>3500000</v>
      </c>
      <c r="P32" s="195">
        <f t="shared" si="15"/>
        <v>3500000</v>
      </c>
      <c r="Q32" s="195">
        <f t="shared" si="15"/>
        <v>3500000</v>
      </c>
      <c r="R32" s="195">
        <f t="shared" si="15"/>
        <v>2200000</v>
      </c>
      <c r="S32" s="195">
        <f t="shared" si="15"/>
        <v>2100000</v>
      </c>
      <c r="T32" s="195">
        <f t="shared" si="15"/>
        <v>2100000</v>
      </c>
      <c r="U32" s="195">
        <f t="shared" si="15"/>
        <v>2300000</v>
      </c>
      <c r="V32" s="195">
        <f t="shared" si="15"/>
        <v>1400000</v>
      </c>
      <c r="W32" s="195">
        <f t="shared" si="15"/>
        <v>0</v>
      </c>
    </row>
    <row r="33" spans="1:23" ht="12.75">
      <c r="A33" s="15"/>
      <c r="B33" s="269" t="s">
        <v>29</v>
      </c>
      <c r="C33" s="17" t="s">
        <v>8</v>
      </c>
      <c r="D33" s="237">
        <v>0</v>
      </c>
      <c r="E33" s="17">
        <f>Pożyczki!E89</f>
        <v>0</v>
      </c>
      <c r="F33" s="137">
        <f>Pożyczki!F89</f>
        <v>0</v>
      </c>
      <c r="G33" s="137">
        <f>Pożyczki!G89</f>
        <v>0</v>
      </c>
      <c r="H33" s="137">
        <v>0</v>
      </c>
      <c r="I33" s="137">
        <v>0</v>
      </c>
      <c r="J33" s="137">
        <v>0</v>
      </c>
      <c r="K33" s="137">
        <v>0</v>
      </c>
      <c r="L33" s="137">
        <v>0</v>
      </c>
      <c r="M33" s="137">
        <v>0</v>
      </c>
      <c r="N33" s="137">
        <v>0</v>
      </c>
      <c r="O33" s="137">
        <v>0</v>
      </c>
      <c r="P33" s="137">
        <v>0</v>
      </c>
      <c r="Q33" s="137">
        <v>0</v>
      </c>
      <c r="R33" s="137">
        <v>0</v>
      </c>
      <c r="S33" s="137">
        <v>0</v>
      </c>
      <c r="T33" s="137">
        <v>0</v>
      </c>
      <c r="U33" s="137">
        <f>Pożyczki!U89</f>
        <v>0</v>
      </c>
      <c r="V33" s="137">
        <f>Pożyczki!V89</f>
        <v>0</v>
      </c>
      <c r="W33" s="137">
        <f>Pożyczki!W89</f>
        <v>0</v>
      </c>
    </row>
    <row r="34" spans="1:23" ht="12.75">
      <c r="A34" s="15"/>
      <c r="B34" s="270"/>
      <c r="C34" s="17" t="s">
        <v>9</v>
      </c>
      <c r="D34" s="237">
        <v>0</v>
      </c>
      <c r="E34" s="17">
        <f>Kredyty!E89</f>
        <v>0</v>
      </c>
      <c r="F34" s="137">
        <f>Kredyty!F89</f>
        <v>0</v>
      </c>
      <c r="G34" s="137">
        <f>Kredyty!G89</f>
        <v>0</v>
      </c>
      <c r="H34" s="137">
        <f>Kredyty!H89</f>
        <v>0</v>
      </c>
      <c r="I34" s="137">
        <f>Kredyty!I89</f>
        <v>0</v>
      </c>
      <c r="J34" s="137">
        <f>Kredyty!J89</f>
        <v>0</v>
      </c>
      <c r="K34" s="137">
        <f>Kredyty!K89</f>
        <v>0</v>
      </c>
      <c r="L34" s="137">
        <f>Kredyty!L89</f>
        <v>0</v>
      </c>
      <c r="M34" s="137">
        <f>Kredyty!M89</f>
        <v>0</v>
      </c>
      <c r="N34" s="137">
        <f>Kredyty!N89</f>
        <v>0</v>
      </c>
      <c r="O34" s="137">
        <f>Kredyty!O89</f>
        <v>0</v>
      </c>
      <c r="P34" s="137">
        <f>Kredyty!P89</f>
        <v>0</v>
      </c>
      <c r="Q34" s="137">
        <f>Kredyty!Q89</f>
        <v>0</v>
      </c>
      <c r="R34" s="137">
        <f>Kredyty!R89</f>
        <v>0</v>
      </c>
      <c r="S34" s="137">
        <f>Kredyty!S89</f>
        <v>0</v>
      </c>
      <c r="T34" s="137">
        <f>Kredyty!T89</f>
        <v>0</v>
      </c>
      <c r="U34" s="137">
        <f>Kredyty!U89</f>
        <v>0</v>
      </c>
      <c r="V34" s="137">
        <v>0</v>
      </c>
      <c r="W34" s="137">
        <f>Kredyty!W89</f>
        <v>0</v>
      </c>
    </row>
    <row r="35" spans="1:23" ht="12.75">
      <c r="A35" s="15"/>
      <c r="B35" s="271"/>
      <c r="C35" s="17" t="s">
        <v>15</v>
      </c>
      <c r="D35" s="237">
        <v>3000000</v>
      </c>
      <c r="E35" s="17">
        <v>3200000</v>
      </c>
      <c r="F35" s="137">
        <v>3200000</v>
      </c>
      <c r="G35" s="137">
        <v>3500000</v>
      </c>
      <c r="H35" s="137">
        <v>3500000</v>
      </c>
      <c r="I35" s="137">
        <v>3500000</v>
      </c>
      <c r="J35" s="137">
        <v>3500000</v>
      </c>
      <c r="K35" s="137">
        <v>3500000</v>
      </c>
      <c r="L35" s="137">
        <v>3500000</v>
      </c>
      <c r="M35" s="137">
        <v>3500000</v>
      </c>
      <c r="N35" s="137">
        <v>3500000</v>
      </c>
      <c r="O35" s="137">
        <v>3500000</v>
      </c>
      <c r="P35" s="137">
        <v>3500000</v>
      </c>
      <c r="Q35" s="137">
        <v>3500000</v>
      </c>
      <c r="R35" s="137">
        <v>2200000</v>
      </c>
      <c r="S35" s="137">
        <v>2100000</v>
      </c>
      <c r="T35" s="137">
        <v>2100000</v>
      </c>
      <c r="U35" s="137">
        <v>2300000</v>
      </c>
      <c r="V35" s="137">
        <v>1400000</v>
      </c>
      <c r="W35" s="137">
        <f>Obligacje!W89</f>
        <v>0</v>
      </c>
    </row>
    <row r="36" spans="1:23" ht="12.75">
      <c r="A36" s="12" t="s">
        <v>23</v>
      </c>
      <c r="B36" s="13"/>
      <c r="C36" s="14" t="s">
        <v>30</v>
      </c>
      <c r="D36" s="157">
        <v>0</v>
      </c>
      <c r="E36" s="243">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row>
    <row r="37" spans="1:23" ht="12.75">
      <c r="A37" s="18" t="s">
        <v>31</v>
      </c>
      <c r="B37" s="267" t="s">
        <v>16</v>
      </c>
      <c r="C37" s="268"/>
      <c r="D37" s="233">
        <f aca="true" t="shared" si="16" ref="D37:L37">D10-D14</f>
        <v>-3161324.1599999964</v>
      </c>
      <c r="E37" s="233">
        <f t="shared" si="16"/>
        <v>-4711905.5</v>
      </c>
      <c r="F37" s="26">
        <f t="shared" si="16"/>
        <v>-3800000</v>
      </c>
      <c r="G37" s="26">
        <f t="shared" si="16"/>
        <v>1300000</v>
      </c>
      <c r="H37" s="26">
        <f t="shared" si="16"/>
        <v>1500000</v>
      </c>
      <c r="I37" s="26">
        <f t="shared" si="16"/>
        <v>2700000</v>
      </c>
      <c r="J37" s="26">
        <f t="shared" si="16"/>
        <v>3500000</v>
      </c>
      <c r="K37" s="26">
        <f t="shared" si="16"/>
        <v>3499999.9600000083</v>
      </c>
      <c r="L37" s="26">
        <f t="shared" si="16"/>
        <v>3499999.8400000036</v>
      </c>
      <c r="M37" s="26">
        <f>M10-M14</f>
        <v>3499999.6335999966</v>
      </c>
      <c r="N37" s="26">
        <f>N10-N14</f>
        <v>3500000</v>
      </c>
      <c r="O37" s="26">
        <f aca="true" t="shared" si="17" ref="O37:W37">O10-O14</f>
        <v>3500000.0399999917</v>
      </c>
      <c r="P37" s="26">
        <f t="shared" si="17"/>
        <v>3500000.4015999734</v>
      </c>
      <c r="Q37" s="26">
        <f t="shared" si="17"/>
        <v>3499999.717696011</v>
      </c>
      <c r="R37" s="26">
        <f t="shared" si="17"/>
        <v>2200000</v>
      </c>
      <c r="S37" s="26">
        <f t="shared" si="17"/>
        <v>2100000</v>
      </c>
      <c r="T37" s="26">
        <f t="shared" si="17"/>
        <v>2100000</v>
      </c>
      <c r="U37" s="26">
        <f t="shared" si="17"/>
        <v>2299999.6599999964</v>
      </c>
      <c r="V37" s="26">
        <f t="shared" si="17"/>
        <v>1400000.2269600034</v>
      </c>
      <c r="W37" s="26">
        <f t="shared" si="17"/>
        <v>0.08485406637191772</v>
      </c>
    </row>
    <row r="38" spans="1:23" ht="12.75">
      <c r="A38" s="18" t="s">
        <v>32</v>
      </c>
      <c r="B38" s="267" t="s">
        <v>18</v>
      </c>
      <c r="C38" s="268"/>
      <c r="D38" s="178" t="s">
        <v>44</v>
      </c>
      <c r="E38" s="233">
        <f aca="true" t="shared" si="18" ref="E38:N38">E39+E40+E41+E42+E43+E44</f>
        <v>4711905.5</v>
      </c>
      <c r="F38" s="26">
        <f t="shared" si="18"/>
        <v>3800000</v>
      </c>
      <c r="G38" s="26">
        <f t="shared" si="18"/>
        <v>0</v>
      </c>
      <c r="H38" s="26">
        <f t="shared" si="18"/>
        <v>0</v>
      </c>
      <c r="I38" s="26">
        <f t="shared" si="18"/>
        <v>0</v>
      </c>
      <c r="J38" s="26">
        <f t="shared" si="18"/>
        <v>0</v>
      </c>
      <c r="K38" s="26">
        <f t="shared" si="18"/>
        <v>0</v>
      </c>
      <c r="L38" s="26">
        <f t="shared" si="18"/>
        <v>0</v>
      </c>
      <c r="M38" s="26">
        <f t="shared" si="18"/>
        <v>0</v>
      </c>
      <c r="N38" s="26">
        <f t="shared" si="18"/>
        <v>0</v>
      </c>
      <c r="O38" s="26">
        <f aca="true" t="shared" si="19" ref="O38:W38">O39+O40+O41+O42+O43+O44</f>
        <v>0</v>
      </c>
      <c r="P38" s="26">
        <f t="shared" si="19"/>
        <v>0</v>
      </c>
      <c r="Q38" s="26">
        <f t="shared" si="19"/>
        <v>0</v>
      </c>
      <c r="R38" s="26">
        <f t="shared" si="19"/>
        <v>0</v>
      </c>
      <c r="S38" s="26">
        <f t="shared" si="19"/>
        <v>0</v>
      </c>
      <c r="T38" s="26">
        <f t="shared" si="19"/>
        <v>0</v>
      </c>
      <c r="U38" s="26">
        <f t="shared" si="19"/>
        <v>0</v>
      </c>
      <c r="V38" s="26">
        <f t="shared" si="19"/>
        <v>0</v>
      </c>
      <c r="W38" s="26">
        <f t="shared" si="19"/>
        <v>0</v>
      </c>
    </row>
    <row r="39" spans="1:23" ht="12.75">
      <c r="A39" s="15"/>
      <c r="B39" s="20"/>
      <c r="C39" s="21" t="s">
        <v>8</v>
      </c>
      <c r="D39" s="178" t="s">
        <v>44</v>
      </c>
      <c r="E39" s="245">
        <f aca="true" t="shared" si="20" ref="E39:L39">IF(E37&lt;0,IF(E25&gt;(-E37),(-E37),E25),0)</f>
        <v>0</v>
      </c>
      <c r="F39" s="28">
        <f t="shared" si="20"/>
        <v>0</v>
      </c>
      <c r="G39" s="28">
        <f t="shared" si="20"/>
        <v>0</v>
      </c>
      <c r="H39" s="28">
        <f t="shared" si="20"/>
        <v>0</v>
      </c>
      <c r="I39" s="28">
        <f t="shared" si="20"/>
        <v>0</v>
      </c>
      <c r="J39" s="28">
        <f t="shared" si="20"/>
        <v>0</v>
      </c>
      <c r="K39" s="28">
        <f t="shared" si="20"/>
        <v>0</v>
      </c>
      <c r="L39" s="28">
        <f t="shared" si="20"/>
        <v>0</v>
      </c>
      <c r="M39" s="28">
        <f>IF(M37&lt;0,IF(M25&gt;(-M37),(-M37),M25),0)</f>
        <v>0</v>
      </c>
      <c r="N39" s="28">
        <f>IF(N37&lt;0,IF(N25&gt;(-N37),(-N37),N25),0)</f>
        <v>0</v>
      </c>
      <c r="O39" s="28">
        <f aca="true" t="shared" si="21" ref="O39:W39">IF(O37&lt;0,IF(O25&gt;(-O37),(-O37),O25),0)</f>
        <v>0</v>
      </c>
      <c r="P39" s="28">
        <f t="shared" si="21"/>
        <v>0</v>
      </c>
      <c r="Q39" s="28">
        <f t="shared" si="21"/>
        <v>0</v>
      </c>
      <c r="R39" s="28">
        <f t="shared" si="21"/>
        <v>0</v>
      </c>
      <c r="S39" s="28">
        <f t="shared" si="21"/>
        <v>0</v>
      </c>
      <c r="T39" s="28">
        <f t="shared" si="21"/>
        <v>0</v>
      </c>
      <c r="U39" s="28">
        <f t="shared" si="21"/>
        <v>0</v>
      </c>
      <c r="V39" s="28">
        <f t="shared" si="21"/>
        <v>0</v>
      </c>
      <c r="W39" s="28">
        <f t="shared" si="21"/>
        <v>0</v>
      </c>
    </row>
    <row r="40" spans="1:23" ht="12.75">
      <c r="A40" s="15"/>
      <c r="B40" s="20"/>
      <c r="C40" s="21" t="s">
        <v>9</v>
      </c>
      <c r="D40" s="178" t="s">
        <v>44</v>
      </c>
      <c r="E40" s="245">
        <f aca="true" t="shared" si="22" ref="E40:L40">IF((E39+E37)&lt;0,IF(E26&gt;(-E37-E39),(-E37-E39),E26),0)</f>
        <v>0</v>
      </c>
      <c r="F40" s="28">
        <f t="shared" si="22"/>
        <v>0</v>
      </c>
      <c r="G40" s="28">
        <f t="shared" si="22"/>
        <v>0</v>
      </c>
      <c r="H40" s="28">
        <f t="shared" si="22"/>
        <v>0</v>
      </c>
      <c r="I40" s="28">
        <f t="shared" si="22"/>
        <v>0</v>
      </c>
      <c r="J40" s="28">
        <f t="shared" si="22"/>
        <v>0</v>
      </c>
      <c r="K40" s="28">
        <f t="shared" si="22"/>
        <v>0</v>
      </c>
      <c r="L40" s="28">
        <f t="shared" si="22"/>
        <v>0</v>
      </c>
      <c r="M40" s="28">
        <f>IF((M39+M37)&lt;0,IF(M26&gt;(-M37-M39),(-M37-M39),M26),0)</f>
        <v>0</v>
      </c>
      <c r="N40" s="28">
        <f>IF((N39+N37)&lt;0,IF(N26&gt;(-N37-N39),(-N37-N39),N26),0)</f>
        <v>0</v>
      </c>
      <c r="O40" s="28">
        <f aca="true" t="shared" si="23" ref="O40:W40">IF((O39+O37)&lt;0,IF(O26&gt;(-O37-O39),(-O37-O39),O26),0)</f>
        <v>0</v>
      </c>
      <c r="P40" s="28">
        <f t="shared" si="23"/>
        <v>0</v>
      </c>
      <c r="Q40" s="28">
        <f t="shared" si="23"/>
        <v>0</v>
      </c>
      <c r="R40" s="28">
        <f t="shared" si="23"/>
        <v>0</v>
      </c>
      <c r="S40" s="28">
        <f t="shared" si="23"/>
        <v>0</v>
      </c>
      <c r="T40" s="28">
        <f t="shared" si="23"/>
        <v>0</v>
      </c>
      <c r="U40" s="28">
        <f t="shared" si="23"/>
        <v>0</v>
      </c>
      <c r="V40" s="28">
        <f t="shared" si="23"/>
        <v>0</v>
      </c>
      <c r="W40" s="28">
        <f t="shared" si="23"/>
        <v>0</v>
      </c>
    </row>
    <row r="41" spans="1:23" ht="12.75">
      <c r="A41" s="15"/>
      <c r="B41" s="20"/>
      <c r="C41" s="142" t="s">
        <v>10</v>
      </c>
      <c r="D41" s="178" t="s">
        <v>44</v>
      </c>
      <c r="E41" s="245">
        <v>0</v>
      </c>
      <c r="F41" s="28">
        <f aca="true" t="shared" si="24" ref="F41:L41">IF((F39+F37+F40)&lt;0,IF(F27&gt;(-F37-F39-F40),(-F37-F39-F40),F27),0)</f>
        <v>3800000</v>
      </c>
      <c r="G41" s="28">
        <f t="shared" si="24"/>
        <v>0</v>
      </c>
      <c r="H41" s="28">
        <f t="shared" si="24"/>
        <v>0</v>
      </c>
      <c r="I41" s="28">
        <f t="shared" si="24"/>
        <v>0</v>
      </c>
      <c r="J41" s="28">
        <f t="shared" si="24"/>
        <v>0</v>
      </c>
      <c r="K41" s="28">
        <f t="shared" si="24"/>
        <v>0</v>
      </c>
      <c r="L41" s="28">
        <f t="shared" si="24"/>
        <v>0</v>
      </c>
      <c r="M41" s="28">
        <f>IF((M39+M37+M40)&lt;0,IF(M27&gt;(-M37-M39-M40),(-M37-M39-M40),M27),0)</f>
        <v>0</v>
      </c>
      <c r="N41" s="28">
        <f>IF((N39+N37+N40)&lt;0,IF(N27&gt;(-N37-N39-N40),(-N37-N39-N40),N27),0)</f>
        <v>0</v>
      </c>
      <c r="O41" s="28">
        <f aca="true" t="shared" si="25" ref="O41:W41">IF((O39+O37+O40)&lt;0,IF(O27&gt;(-O37-O39-O40),(-O37-O39-O40),O27),0)</f>
        <v>0</v>
      </c>
      <c r="P41" s="28">
        <f t="shared" si="25"/>
        <v>0</v>
      </c>
      <c r="Q41" s="28">
        <f t="shared" si="25"/>
        <v>0</v>
      </c>
      <c r="R41" s="28">
        <f t="shared" si="25"/>
        <v>0</v>
      </c>
      <c r="S41" s="28">
        <f t="shared" si="25"/>
        <v>0</v>
      </c>
      <c r="T41" s="28">
        <f t="shared" si="25"/>
        <v>0</v>
      </c>
      <c r="U41" s="28">
        <f t="shared" si="25"/>
        <v>0</v>
      </c>
      <c r="V41" s="28">
        <f t="shared" si="25"/>
        <v>0</v>
      </c>
      <c r="W41" s="28">
        <f t="shared" si="25"/>
        <v>0</v>
      </c>
    </row>
    <row r="42" spans="1:23" ht="12.75">
      <c r="A42" s="15"/>
      <c r="B42" s="20"/>
      <c r="C42" s="183" t="s">
        <v>13</v>
      </c>
      <c r="D42" s="179" t="s">
        <v>44</v>
      </c>
      <c r="E42" s="245">
        <v>4711905.5</v>
      </c>
      <c r="F42" s="28">
        <f aca="true" t="shared" si="26" ref="F42:N42">IF((F39+F37+F40+F41)&lt;0,IF(F28&gt;(-F37-F39-F40-F41),(-F37-F39-F40-F41),F28),0)</f>
        <v>0</v>
      </c>
      <c r="G42" s="28">
        <f t="shared" si="26"/>
        <v>0</v>
      </c>
      <c r="H42" s="28">
        <f t="shared" si="26"/>
        <v>0</v>
      </c>
      <c r="I42" s="28">
        <f t="shared" si="26"/>
        <v>0</v>
      </c>
      <c r="J42" s="28">
        <f t="shared" si="26"/>
        <v>0</v>
      </c>
      <c r="K42" s="28">
        <f t="shared" si="26"/>
        <v>0</v>
      </c>
      <c r="L42" s="28">
        <f t="shared" si="26"/>
        <v>0</v>
      </c>
      <c r="M42" s="28">
        <f t="shared" si="26"/>
        <v>0</v>
      </c>
      <c r="N42" s="28">
        <f t="shared" si="26"/>
        <v>0</v>
      </c>
      <c r="O42" s="28">
        <f aca="true" t="shared" si="27" ref="O42:W42">IF((O39+O37+O40+O41)&lt;0,IF(O28&gt;(-O37-O39-O40-O41),(-O37-O39-O40-O41),O28),0)</f>
        <v>0</v>
      </c>
      <c r="P42" s="28">
        <f t="shared" si="27"/>
        <v>0</v>
      </c>
      <c r="Q42" s="28">
        <f t="shared" si="27"/>
        <v>0</v>
      </c>
      <c r="R42" s="28">
        <f t="shared" si="27"/>
        <v>0</v>
      </c>
      <c r="S42" s="28">
        <f t="shared" si="27"/>
        <v>0</v>
      </c>
      <c r="T42" s="28">
        <f t="shared" si="27"/>
        <v>0</v>
      </c>
      <c r="U42" s="28">
        <f t="shared" si="27"/>
        <v>0</v>
      </c>
      <c r="V42" s="28">
        <f t="shared" si="27"/>
        <v>0</v>
      </c>
      <c r="W42" s="28">
        <f t="shared" si="27"/>
        <v>0</v>
      </c>
    </row>
    <row r="43" spans="1:23" ht="12.75">
      <c r="A43" s="15"/>
      <c r="B43" s="20"/>
      <c r="C43" s="143" t="s">
        <v>12</v>
      </c>
      <c r="D43" s="178" t="s">
        <v>44</v>
      </c>
      <c r="E43" s="245">
        <f aca="true" t="shared" si="28" ref="E43:N43">IF((E39+E37+E40+E41+E42)&lt;0,IF(E29&gt;(-E37-E39-E40-E41-E42),(-E37-E39-E40-E41-E42),E29),0)</f>
        <v>0</v>
      </c>
      <c r="F43" s="28">
        <f t="shared" si="28"/>
        <v>0</v>
      </c>
      <c r="G43" s="28">
        <f t="shared" si="28"/>
        <v>0</v>
      </c>
      <c r="H43" s="28">
        <f t="shared" si="28"/>
        <v>0</v>
      </c>
      <c r="I43" s="28">
        <f t="shared" si="28"/>
        <v>0</v>
      </c>
      <c r="J43" s="28">
        <f t="shared" si="28"/>
        <v>0</v>
      </c>
      <c r="K43" s="28">
        <f t="shared" si="28"/>
        <v>0</v>
      </c>
      <c r="L43" s="28">
        <f t="shared" si="28"/>
        <v>0</v>
      </c>
      <c r="M43" s="28">
        <f t="shared" si="28"/>
        <v>0</v>
      </c>
      <c r="N43" s="28">
        <f t="shared" si="28"/>
        <v>0</v>
      </c>
      <c r="O43" s="28">
        <f aca="true" t="shared" si="29" ref="O43:W43">IF((O39+O37+O40+O41+O42)&lt;0,IF(O29&gt;(-O37-O39-O40-O41-O42),(-O37-O39-O40-O41-O42),O29),0)</f>
        <v>0</v>
      </c>
      <c r="P43" s="28">
        <f t="shared" si="29"/>
        <v>0</v>
      </c>
      <c r="Q43" s="28">
        <f t="shared" si="29"/>
        <v>0</v>
      </c>
      <c r="R43" s="28">
        <f t="shared" si="29"/>
        <v>0</v>
      </c>
      <c r="S43" s="28">
        <f t="shared" si="29"/>
        <v>0</v>
      </c>
      <c r="T43" s="28">
        <f t="shared" si="29"/>
        <v>0</v>
      </c>
      <c r="U43" s="28">
        <f t="shared" si="29"/>
        <v>0</v>
      </c>
      <c r="V43" s="28">
        <f t="shared" si="29"/>
        <v>0</v>
      </c>
      <c r="W43" s="28">
        <f t="shared" si="29"/>
        <v>0</v>
      </c>
    </row>
    <row r="44" spans="1:23" ht="12.75">
      <c r="A44" s="15"/>
      <c r="B44" s="20"/>
      <c r="C44" s="21" t="s">
        <v>11</v>
      </c>
      <c r="D44" s="178" t="s">
        <v>44</v>
      </c>
      <c r="E44" s="245">
        <f aca="true" t="shared" si="30" ref="E44:N44">IF((E39+E37+E40+E41+E42+E43)&lt;0,IF(E30&gt;(-E37-E39-E40-E41-E42-E43),(-E37-E39-E40-E41-E42-E43),E30),0)</f>
        <v>0</v>
      </c>
      <c r="F44" s="28">
        <f t="shared" si="30"/>
        <v>0</v>
      </c>
      <c r="G44" s="28">
        <f t="shared" si="30"/>
        <v>0</v>
      </c>
      <c r="H44" s="28">
        <f t="shared" si="30"/>
        <v>0</v>
      </c>
      <c r="I44" s="28">
        <f t="shared" si="30"/>
        <v>0</v>
      </c>
      <c r="J44" s="28">
        <f t="shared" si="30"/>
        <v>0</v>
      </c>
      <c r="K44" s="28">
        <f t="shared" si="30"/>
        <v>0</v>
      </c>
      <c r="L44" s="28">
        <f t="shared" si="30"/>
        <v>0</v>
      </c>
      <c r="M44" s="28">
        <f t="shared" si="30"/>
        <v>0</v>
      </c>
      <c r="N44" s="28">
        <f t="shared" si="30"/>
        <v>0</v>
      </c>
      <c r="O44" s="28">
        <f aca="true" t="shared" si="31" ref="O44:W44">IF((O39+O37+O40+O41+O42+O43)&lt;0,IF(O30&gt;(-O37-O39-O40-O41-O42-O43),(-O37-O39-O40-O41-O42-O43),O30),0)</f>
        <v>0</v>
      </c>
      <c r="P44" s="28">
        <f t="shared" si="31"/>
        <v>0</v>
      </c>
      <c r="Q44" s="28">
        <f t="shared" si="31"/>
        <v>0</v>
      </c>
      <c r="R44" s="28">
        <f t="shared" si="31"/>
        <v>0</v>
      </c>
      <c r="S44" s="28">
        <f t="shared" si="31"/>
        <v>0</v>
      </c>
      <c r="T44" s="28">
        <f t="shared" si="31"/>
        <v>0</v>
      </c>
      <c r="U44" s="28">
        <f t="shared" si="31"/>
        <v>0</v>
      </c>
      <c r="V44" s="28">
        <f t="shared" si="31"/>
        <v>0</v>
      </c>
      <c r="W44" s="28">
        <f t="shared" si="31"/>
        <v>0</v>
      </c>
    </row>
    <row r="45" spans="1:23" ht="12.75">
      <c r="A45" s="18" t="s">
        <v>33</v>
      </c>
      <c r="B45" s="267" t="s">
        <v>19</v>
      </c>
      <c r="C45" s="268"/>
      <c r="D45" s="178" t="s">
        <v>44</v>
      </c>
      <c r="E45" s="233">
        <f>IF(E37&gt;0,E37,0)</f>
        <v>0</v>
      </c>
      <c r="F45" s="26">
        <f aca="true" t="shared" si="32" ref="F45:L45">IF(F37&gt;0,F37,0)</f>
        <v>0</v>
      </c>
      <c r="G45" s="26">
        <f t="shared" si="32"/>
        <v>1300000</v>
      </c>
      <c r="H45" s="26">
        <f t="shared" si="32"/>
        <v>1500000</v>
      </c>
      <c r="I45" s="26">
        <f t="shared" si="32"/>
        <v>2700000</v>
      </c>
      <c r="J45" s="26">
        <f t="shared" si="32"/>
        <v>3500000</v>
      </c>
      <c r="K45" s="26">
        <f t="shared" si="32"/>
        <v>3499999.9600000083</v>
      </c>
      <c r="L45" s="26">
        <f t="shared" si="32"/>
        <v>3499999.8400000036</v>
      </c>
      <c r="M45" s="26">
        <f>IF(M37&gt;0,M37,0)</f>
        <v>3499999.6335999966</v>
      </c>
      <c r="N45" s="26">
        <f>IF(N37&gt;0,N37,0)</f>
        <v>3500000</v>
      </c>
      <c r="O45" s="26">
        <f aca="true" t="shared" si="33" ref="O45:W45">IF(O37&gt;0,O37,0)</f>
        <v>3500000.0399999917</v>
      </c>
      <c r="P45" s="26">
        <f t="shared" si="33"/>
        <v>3500000.4015999734</v>
      </c>
      <c r="Q45" s="26">
        <f t="shared" si="33"/>
        <v>3499999.717696011</v>
      </c>
      <c r="R45" s="26">
        <f t="shared" si="33"/>
        <v>2200000</v>
      </c>
      <c r="S45" s="26">
        <f t="shared" si="33"/>
        <v>2100000</v>
      </c>
      <c r="T45" s="26">
        <f t="shared" si="33"/>
        <v>2100000</v>
      </c>
      <c r="U45" s="26">
        <f t="shared" si="33"/>
        <v>2299999.6599999964</v>
      </c>
      <c r="V45" s="26">
        <f t="shared" si="33"/>
        <v>1400000.2269600034</v>
      </c>
      <c r="W45" s="26">
        <f t="shared" si="33"/>
        <v>0.08485406637191772</v>
      </c>
    </row>
    <row r="46" spans="1:23" ht="12.75">
      <c r="A46" s="15"/>
      <c r="B46" s="20"/>
      <c r="C46" s="21" t="s">
        <v>56</v>
      </c>
      <c r="D46" s="178" t="s">
        <v>44</v>
      </c>
      <c r="E46" s="245">
        <f>E45-E47</f>
        <v>0</v>
      </c>
      <c r="F46" s="28">
        <f aca="true" t="shared" si="34" ref="F46:L46">F45-F47</f>
        <v>0</v>
      </c>
      <c r="G46" s="28">
        <f t="shared" si="34"/>
        <v>1300000</v>
      </c>
      <c r="H46" s="28">
        <f t="shared" si="34"/>
        <v>1500000</v>
      </c>
      <c r="I46" s="28">
        <f t="shared" si="34"/>
        <v>2700000</v>
      </c>
      <c r="J46" s="28">
        <f t="shared" si="34"/>
        <v>3500000</v>
      </c>
      <c r="K46" s="28">
        <f t="shared" si="34"/>
        <v>3499999.9600000083</v>
      </c>
      <c r="L46" s="28">
        <f t="shared" si="34"/>
        <v>3499999.8400000036</v>
      </c>
      <c r="M46" s="28">
        <f>M45-M47</f>
        <v>3499999.6335999966</v>
      </c>
      <c r="N46" s="28">
        <f>N45-N47</f>
        <v>3500000</v>
      </c>
      <c r="O46" s="28">
        <f aca="true" t="shared" si="35" ref="O46:W46">O45-O47</f>
        <v>3500000.0399999917</v>
      </c>
      <c r="P46" s="28">
        <f t="shared" si="35"/>
        <v>3500000.4015999734</v>
      </c>
      <c r="Q46" s="28">
        <f t="shared" si="35"/>
        <v>3499999.717696011</v>
      </c>
      <c r="R46" s="28">
        <f t="shared" si="35"/>
        <v>2200000</v>
      </c>
      <c r="S46" s="28">
        <f t="shared" si="35"/>
        <v>2100000</v>
      </c>
      <c r="T46" s="28">
        <f t="shared" si="35"/>
        <v>2100000</v>
      </c>
      <c r="U46" s="28">
        <f t="shared" si="35"/>
        <v>2299999.6599999964</v>
      </c>
      <c r="V46" s="28">
        <f t="shared" si="35"/>
        <v>1400000.2269600034</v>
      </c>
      <c r="W46" s="28">
        <f t="shared" si="35"/>
        <v>0.08485406637191772</v>
      </c>
    </row>
    <row r="47" spans="1:23" ht="12.75">
      <c r="A47" s="15"/>
      <c r="B47" s="20"/>
      <c r="C47" s="21" t="s">
        <v>20</v>
      </c>
      <c r="D47" s="178" t="s">
        <v>44</v>
      </c>
      <c r="E47" s="245">
        <f aca="true" t="shared" si="36" ref="E47:L47">IF(E37&gt;0,IF(E36&gt;E37,E37,E36),0)</f>
        <v>0</v>
      </c>
      <c r="F47" s="28">
        <f t="shared" si="36"/>
        <v>0</v>
      </c>
      <c r="G47" s="28">
        <f t="shared" si="36"/>
        <v>0</v>
      </c>
      <c r="H47" s="28">
        <f t="shared" si="36"/>
        <v>0</v>
      </c>
      <c r="I47" s="28">
        <f t="shared" si="36"/>
        <v>0</v>
      </c>
      <c r="J47" s="28">
        <f t="shared" si="36"/>
        <v>0</v>
      </c>
      <c r="K47" s="28">
        <f t="shared" si="36"/>
        <v>0</v>
      </c>
      <c r="L47" s="28">
        <f t="shared" si="36"/>
        <v>0</v>
      </c>
      <c r="M47" s="28">
        <f>IF(M37&gt;0,IF(M36&gt;M37,M37,M36),0)</f>
        <v>0</v>
      </c>
      <c r="N47" s="28">
        <f>IF(N37&gt;0,IF(N36&gt;N37,N37,N36),0)</f>
        <v>0</v>
      </c>
      <c r="O47" s="28">
        <f aca="true" t="shared" si="37" ref="O47:W47">IF(O37&gt;0,IF(O36&gt;O37,O37,O36),0)</f>
        <v>0</v>
      </c>
      <c r="P47" s="28">
        <f t="shared" si="37"/>
        <v>0</v>
      </c>
      <c r="Q47" s="28">
        <f t="shared" si="37"/>
        <v>0</v>
      </c>
      <c r="R47" s="28">
        <f t="shared" si="37"/>
        <v>0</v>
      </c>
      <c r="S47" s="28">
        <f t="shared" si="37"/>
        <v>0</v>
      </c>
      <c r="T47" s="28">
        <f t="shared" si="37"/>
        <v>0</v>
      </c>
      <c r="U47" s="28">
        <f t="shared" si="37"/>
        <v>0</v>
      </c>
      <c r="V47" s="28">
        <f t="shared" si="37"/>
        <v>0</v>
      </c>
      <c r="W47" s="28">
        <f t="shared" si="37"/>
        <v>0</v>
      </c>
    </row>
    <row r="48" spans="1:23" s="185" customFormat="1" ht="12.75">
      <c r="A48" s="18"/>
      <c r="B48" s="278" t="s">
        <v>123</v>
      </c>
      <c r="C48" s="279"/>
      <c r="D48" s="178" t="s">
        <v>44</v>
      </c>
      <c r="E48" s="233">
        <f>E49+E50+E51+E52+E53+E54+E55</f>
        <v>3200000</v>
      </c>
      <c r="F48" s="26">
        <f>F49+F50+F51+F52+F53+F54+F55</f>
        <v>3200000</v>
      </c>
      <c r="G48" s="26">
        <f aca="true" t="shared" si="38" ref="G48:N48">G49+G50+G51+G52+G53+G54+G55</f>
        <v>3500000</v>
      </c>
      <c r="H48" s="26">
        <f t="shared" si="38"/>
        <v>3500000</v>
      </c>
      <c r="I48" s="26">
        <f t="shared" si="38"/>
        <v>3500000</v>
      </c>
      <c r="J48" s="26">
        <f t="shared" si="38"/>
        <v>3500000</v>
      </c>
      <c r="K48" s="26">
        <f t="shared" si="38"/>
        <v>3500000</v>
      </c>
      <c r="L48" s="26">
        <f t="shared" si="38"/>
        <v>3500000</v>
      </c>
      <c r="M48" s="26">
        <f t="shared" si="38"/>
        <v>3500000</v>
      </c>
      <c r="N48" s="26">
        <f t="shared" si="38"/>
        <v>3500000</v>
      </c>
      <c r="O48" s="26">
        <f aca="true" t="shared" si="39" ref="O48:W48">O49+O50+O51+O52+O53+O54+O55</f>
        <v>3500000</v>
      </c>
      <c r="P48" s="26">
        <f t="shared" si="39"/>
        <v>3500000</v>
      </c>
      <c r="Q48" s="26">
        <f t="shared" si="39"/>
        <v>3500000</v>
      </c>
      <c r="R48" s="26">
        <f t="shared" si="39"/>
        <v>2200000</v>
      </c>
      <c r="S48" s="26">
        <f t="shared" si="39"/>
        <v>2100000</v>
      </c>
      <c r="T48" s="26">
        <f t="shared" si="39"/>
        <v>2100000</v>
      </c>
      <c r="U48" s="26">
        <f t="shared" si="39"/>
        <v>2300000</v>
      </c>
      <c r="V48" s="26">
        <f t="shared" si="39"/>
        <v>1400000</v>
      </c>
      <c r="W48" s="26">
        <f t="shared" si="39"/>
        <v>0</v>
      </c>
    </row>
    <row r="49" spans="1:23" ht="12.75" customHeight="1">
      <c r="A49" s="286" t="s">
        <v>96</v>
      </c>
      <c r="B49" s="104"/>
      <c r="C49" s="14" t="s">
        <v>8</v>
      </c>
      <c r="D49" s="178" t="s">
        <v>44</v>
      </c>
      <c r="E49" s="245">
        <f aca="true" t="shared" si="40" ref="E49:F51">E25-E39</f>
        <v>0</v>
      </c>
      <c r="F49" s="28">
        <f t="shared" si="40"/>
        <v>0</v>
      </c>
      <c r="G49" s="28">
        <f aca="true" t="shared" si="41" ref="G49:N49">G25-G39</f>
        <v>0</v>
      </c>
      <c r="H49" s="28">
        <f t="shared" si="41"/>
        <v>0</v>
      </c>
      <c r="I49" s="28">
        <f t="shared" si="41"/>
        <v>0</v>
      </c>
      <c r="J49" s="28">
        <f t="shared" si="41"/>
        <v>0</v>
      </c>
      <c r="K49" s="28">
        <f t="shared" si="41"/>
        <v>0</v>
      </c>
      <c r="L49" s="28">
        <f t="shared" si="41"/>
        <v>0</v>
      </c>
      <c r="M49" s="28">
        <f t="shared" si="41"/>
        <v>0</v>
      </c>
      <c r="N49" s="28">
        <f t="shared" si="41"/>
        <v>0</v>
      </c>
      <c r="O49" s="28">
        <f aca="true" t="shared" si="42" ref="O49:W49">O25-O39</f>
        <v>0</v>
      </c>
      <c r="P49" s="28">
        <f t="shared" si="42"/>
        <v>0</v>
      </c>
      <c r="Q49" s="28">
        <f t="shared" si="42"/>
        <v>0</v>
      </c>
      <c r="R49" s="28">
        <f t="shared" si="42"/>
        <v>0</v>
      </c>
      <c r="S49" s="28">
        <f t="shared" si="42"/>
        <v>0</v>
      </c>
      <c r="T49" s="28">
        <f t="shared" si="42"/>
        <v>0</v>
      </c>
      <c r="U49" s="28">
        <f t="shared" si="42"/>
        <v>0</v>
      </c>
      <c r="V49" s="28">
        <f t="shared" si="42"/>
        <v>0</v>
      </c>
      <c r="W49" s="28">
        <f t="shared" si="42"/>
        <v>0</v>
      </c>
    </row>
    <row r="50" spans="1:23" ht="12.75" customHeight="1">
      <c r="A50" s="286"/>
      <c r="B50" s="104"/>
      <c r="C50" s="14" t="s">
        <v>9</v>
      </c>
      <c r="D50" s="178" t="s">
        <v>44</v>
      </c>
      <c r="E50" s="245">
        <f t="shared" si="40"/>
        <v>0</v>
      </c>
      <c r="F50" s="28">
        <f t="shared" si="40"/>
        <v>0</v>
      </c>
      <c r="G50" s="28">
        <f aca="true" t="shared" si="43" ref="G50:N50">G26-G40</f>
        <v>0</v>
      </c>
      <c r="H50" s="28">
        <f t="shared" si="43"/>
        <v>0</v>
      </c>
      <c r="I50" s="28">
        <f t="shared" si="43"/>
        <v>0</v>
      </c>
      <c r="J50" s="28">
        <f t="shared" si="43"/>
        <v>0</v>
      </c>
      <c r="K50" s="28">
        <f t="shared" si="43"/>
        <v>0</v>
      </c>
      <c r="L50" s="28">
        <f t="shared" si="43"/>
        <v>0</v>
      </c>
      <c r="M50" s="28">
        <f t="shared" si="43"/>
        <v>0</v>
      </c>
      <c r="N50" s="28">
        <f t="shared" si="43"/>
        <v>0</v>
      </c>
      <c r="O50" s="28">
        <f aca="true" t="shared" si="44" ref="O50:W50">O26-O40</f>
        <v>0</v>
      </c>
      <c r="P50" s="28">
        <f t="shared" si="44"/>
        <v>0</v>
      </c>
      <c r="Q50" s="28">
        <f t="shared" si="44"/>
        <v>0</v>
      </c>
      <c r="R50" s="28">
        <f t="shared" si="44"/>
        <v>0</v>
      </c>
      <c r="S50" s="28">
        <f t="shared" si="44"/>
        <v>0</v>
      </c>
      <c r="T50" s="28">
        <f t="shared" si="44"/>
        <v>0</v>
      </c>
      <c r="U50" s="28">
        <f t="shared" si="44"/>
        <v>0</v>
      </c>
      <c r="V50" s="28">
        <f t="shared" si="44"/>
        <v>0</v>
      </c>
      <c r="W50" s="28">
        <f t="shared" si="44"/>
        <v>0</v>
      </c>
    </row>
    <row r="51" spans="1:23" ht="12.75" customHeight="1">
      <c r="A51" s="286"/>
      <c r="B51" s="104"/>
      <c r="C51" s="14" t="s">
        <v>10</v>
      </c>
      <c r="D51" s="178" t="s">
        <v>44</v>
      </c>
      <c r="E51" s="245">
        <f t="shared" si="40"/>
        <v>3200000</v>
      </c>
      <c r="F51" s="28">
        <f t="shared" si="40"/>
        <v>3200000</v>
      </c>
      <c r="G51" s="28">
        <f aca="true" t="shared" si="45" ref="G51:N51">G27-G41</f>
        <v>2200000</v>
      </c>
      <c r="H51" s="28">
        <f t="shared" si="45"/>
        <v>2000000</v>
      </c>
      <c r="I51" s="28">
        <f t="shared" si="45"/>
        <v>800000</v>
      </c>
      <c r="J51" s="28">
        <f t="shared" si="45"/>
        <v>0</v>
      </c>
      <c r="K51" s="28">
        <f t="shared" si="45"/>
        <v>0</v>
      </c>
      <c r="L51" s="28">
        <f t="shared" si="45"/>
        <v>0</v>
      </c>
      <c r="M51" s="28">
        <f t="shared" si="45"/>
        <v>0</v>
      </c>
      <c r="N51" s="28">
        <f t="shared" si="45"/>
        <v>0</v>
      </c>
      <c r="O51" s="28">
        <f aca="true" t="shared" si="46" ref="O51:W51">O27-O41</f>
        <v>0</v>
      </c>
      <c r="P51" s="28">
        <f t="shared" si="46"/>
        <v>0</v>
      </c>
      <c r="Q51" s="28">
        <f t="shared" si="46"/>
        <v>0</v>
      </c>
      <c r="R51" s="28">
        <f t="shared" si="46"/>
        <v>0</v>
      </c>
      <c r="S51" s="28">
        <f t="shared" si="46"/>
        <v>0</v>
      </c>
      <c r="T51" s="28">
        <f t="shared" si="46"/>
        <v>0</v>
      </c>
      <c r="U51" s="28">
        <f t="shared" si="46"/>
        <v>0</v>
      </c>
      <c r="V51" s="28">
        <f t="shared" si="46"/>
        <v>0</v>
      </c>
      <c r="W51" s="28">
        <f t="shared" si="46"/>
        <v>0</v>
      </c>
    </row>
    <row r="52" spans="1:23" ht="12.75" customHeight="1">
      <c r="A52" s="286"/>
      <c r="B52" s="104"/>
      <c r="C52" s="14" t="s">
        <v>13</v>
      </c>
      <c r="D52" s="178" t="s">
        <v>44</v>
      </c>
      <c r="E52" s="245">
        <v>0</v>
      </c>
      <c r="F52" s="28">
        <v>0</v>
      </c>
      <c r="G52" s="28">
        <f aca="true" t="shared" si="47" ref="G52:N52">IF(IF((G49+G50+G51)&lt;=G32,G28-G41,0)&lt;=(G32-G49-G50-G51),IF((G49+G50+G51)&lt;=G32,G28-G41,0),G32-G49-G50-G51)</f>
        <v>0</v>
      </c>
      <c r="H52" s="28">
        <f t="shared" si="47"/>
        <v>0</v>
      </c>
      <c r="I52" s="28">
        <f t="shared" si="47"/>
        <v>0</v>
      </c>
      <c r="J52" s="28">
        <f t="shared" si="47"/>
        <v>0</v>
      </c>
      <c r="K52" s="28">
        <f t="shared" si="47"/>
        <v>0</v>
      </c>
      <c r="L52" s="28">
        <f t="shared" si="47"/>
        <v>0</v>
      </c>
      <c r="M52" s="28">
        <f t="shared" si="47"/>
        <v>0</v>
      </c>
      <c r="N52" s="28">
        <f t="shared" si="47"/>
        <v>0</v>
      </c>
      <c r="O52" s="28">
        <f aca="true" t="shared" si="48" ref="O52:W52">IF(IF((O49+O50+O51)&lt;=O32,O28-O41,0)&lt;=(O32-O49-O50-O51),IF((O49+O50+O51)&lt;=O32,O28-O41,0),O32-O49-O50-O51)</f>
        <v>0</v>
      </c>
      <c r="P52" s="28">
        <f t="shared" si="48"/>
        <v>0</v>
      </c>
      <c r="Q52" s="28">
        <f t="shared" si="48"/>
        <v>0</v>
      </c>
      <c r="R52" s="28">
        <f t="shared" si="48"/>
        <v>0</v>
      </c>
      <c r="S52" s="28">
        <f t="shared" si="48"/>
        <v>0</v>
      </c>
      <c r="T52" s="28">
        <f t="shared" si="48"/>
        <v>0</v>
      </c>
      <c r="U52" s="28">
        <f t="shared" si="48"/>
        <v>0</v>
      </c>
      <c r="V52" s="28">
        <f t="shared" si="48"/>
        <v>0</v>
      </c>
      <c r="W52" s="28">
        <f t="shared" si="48"/>
        <v>0</v>
      </c>
    </row>
    <row r="53" spans="1:23" ht="12.75" customHeight="1">
      <c r="A53" s="286"/>
      <c r="B53" s="104"/>
      <c r="C53" s="14" t="s">
        <v>12</v>
      </c>
      <c r="D53" s="178" t="s">
        <v>44</v>
      </c>
      <c r="E53" s="245">
        <v>0</v>
      </c>
      <c r="F53" s="28">
        <f aca="true" t="shared" si="49" ref="F53:N53">IF(IF((F49+F50+F51+F52)&lt;=F32,F29-F42,0)&lt;=(F32-F49-F50-F51-F52),IF((F49+F50+F51+F52)&lt;=F32,F29-F42,0),F32-F49-F50-F51-F52)</f>
        <v>0</v>
      </c>
      <c r="G53" s="28">
        <f t="shared" si="49"/>
        <v>0</v>
      </c>
      <c r="H53" s="28">
        <f t="shared" si="49"/>
        <v>0</v>
      </c>
      <c r="I53" s="28">
        <f t="shared" si="49"/>
        <v>0</v>
      </c>
      <c r="J53" s="28">
        <f t="shared" si="49"/>
        <v>0</v>
      </c>
      <c r="K53" s="28">
        <f t="shared" si="49"/>
        <v>0</v>
      </c>
      <c r="L53" s="28">
        <f t="shared" si="49"/>
        <v>0</v>
      </c>
      <c r="M53" s="28">
        <f t="shared" si="49"/>
        <v>0</v>
      </c>
      <c r="N53" s="28">
        <f t="shared" si="49"/>
        <v>0</v>
      </c>
      <c r="O53" s="28">
        <f aca="true" t="shared" si="50" ref="O53:W53">IF(IF((O49+O50+O51+O52)&lt;=O32,O29-O42,0)&lt;=(O32-O49-O50-O51-O52),IF((O49+O50+O51+O52)&lt;=O32,O29-O42,0),O32-O49-O50-O51-O52)</f>
        <v>0</v>
      </c>
      <c r="P53" s="28">
        <f t="shared" si="50"/>
        <v>0</v>
      </c>
      <c r="Q53" s="28">
        <f t="shared" si="50"/>
        <v>0</v>
      </c>
      <c r="R53" s="28">
        <f t="shared" si="50"/>
        <v>0</v>
      </c>
      <c r="S53" s="28">
        <f t="shared" si="50"/>
        <v>0</v>
      </c>
      <c r="T53" s="28">
        <f t="shared" si="50"/>
        <v>0</v>
      </c>
      <c r="U53" s="28">
        <f t="shared" si="50"/>
        <v>0</v>
      </c>
      <c r="V53" s="28">
        <f t="shared" si="50"/>
        <v>0</v>
      </c>
      <c r="W53" s="28">
        <f t="shared" si="50"/>
        <v>0</v>
      </c>
    </row>
    <row r="54" spans="1:23" ht="12.75" customHeight="1">
      <c r="A54" s="287"/>
      <c r="B54" s="104"/>
      <c r="C54" s="14" t="s">
        <v>11</v>
      </c>
      <c r="D54" s="178" t="s">
        <v>44</v>
      </c>
      <c r="E54" s="245">
        <f>IF(IF((E49+E50+E51+E52+E53)&lt;=E32,E30-E43,0)&lt;=(E32-E49-E50-E51-E52-E53),IF((E49+E50+E51+E52+E53)&lt;=E32,E30-E43,0),E32-E49-E50-E51-E52-E53)</f>
        <v>0</v>
      </c>
      <c r="F54" s="28">
        <f aca="true" t="shared" si="51" ref="F54:N54">IF(IF((F49+F50+F51+F52+F53)&lt;=F32,F30-F43,0)&lt;=(F32-F49-F50-F51-F52-F53),IF((F49+F50+F51+F52+F53)&lt;=F32,F30-F43,0),F32-F49-F50-F51-F52-F53)</f>
        <v>0</v>
      </c>
      <c r="G54" s="28">
        <f t="shared" si="51"/>
        <v>0</v>
      </c>
      <c r="H54" s="28">
        <f t="shared" si="51"/>
        <v>0</v>
      </c>
      <c r="I54" s="28">
        <f t="shared" si="51"/>
        <v>0</v>
      </c>
      <c r="J54" s="28">
        <f t="shared" si="51"/>
        <v>0</v>
      </c>
      <c r="K54" s="28">
        <f t="shared" si="51"/>
        <v>0</v>
      </c>
      <c r="L54" s="28">
        <f t="shared" si="51"/>
        <v>0</v>
      </c>
      <c r="M54" s="28">
        <f t="shared" si="51"/>
        <v>0</v>
      </c>
      <c r="N54" s="28">
        <f t="shared" si="51"/>
        <v>0</v>
      </c>
      <c r="O54" s="28">
        <f aca="true" t="shared" si="52" ref="O54:W54">IF(IF((O49+O50+O51+O52+O53)&lt;=O32,O30-O43,0)&lt;=(O32-O49-O50-O51-O52-O53),IF((O49+O50+O51+O52+O53)&lt;=O32,O30-O43,0),O32-O49-O50-O51-O52-O53)</f>
        <v>0</v>
      </c>
      <c r="P54" s="28">
        <f t="shared" si="52"/>
        <v>0</v>
      </c>
      <c r="Q54" s="28">
        <f t="shared" si="52"/>
        <v>0</v>
      </c>
      <c r="R54" s="28">
        <f t="shared" si="52"/>
        <v>0</v>
      </c>
      <c r="S54" s="28">
        <f t="shared" si="52"/>
        <v>0</v>
      </c>
      <c r="T54" s="28">
        <f t="shared" si="52"/>
        <v>0</v>
      </c>
      <c r="U54" s="28">
        <f t="shared" si="52"/>
        <v>0</v>
      </c>
      <c r="V54" s="28">
        <f t="shared" si="52"/>
        <v>0</v>
      </c>
      <c r="W54" s="28">
        <f t="shared" si="52"/>
        <v>0</v>
      </c>
    </row>
    <row r="55" spans="1:23" ht="12.75" customHeight="1">
      <c r="A55" s="287"/>
      <c r="B55" s="103"/>
      <c r="C55" s="112" t="s">
        <v>72</v>
      </c>
      <c r="D55" s="178" t="s">
        <v>44</v>
      </c>
      <c r="E55" s="245">
        <f>IF(IF((E49+E50+E51+E52+E53+E54)&lt;=E32,E32-(E49+E50+E51+E52+E53+E54),0)&lt;=(E32-E49-E50-E52-E53-E54),IF((E49+E50+E51+E52+E53+E54)&lt;=E32,E32-(E49+E50+E51+E52+E53+E54),0),E32-E49-E50-E52-E53-E54)</f>
        <v>0</v>
      </c>
      <c r="F55" s="28">
        <f aca="true" t="shared" si="53" ref="F55:N55">IF(IF((F49+F50+F51+F52+F53+F54)&lt;=F32,F32-(F49+F50+F51+F52+F53+F54),0)&lt;=(F32-F49-F50-F52-F53-F54),IF((F49+F50+F51+F52+F53+F54)&lt;=F32,F32-(F49+F50+F51+F52+F53+F54),0),F32-F49-F50-F52-F53-F54)</f>
        <v>0</v>
      </c>
      <c r="G55" s="28">
        <f t="shared" si="53"/>
        <v>1300000</v>
      </c>
      <c r="H55" s="28">
        <f t="shared" si="53"/>
        <v>1500000</v>
      </c>
      <c r="I55" s="28">
        <f t="shared" si="53"/>
        <v>2700000</v>
      </c>
      <c r="J55" s="28">
        <f t="shared" si="53"/>
        <v>3500000</v>
      </c>
      <c r="K55" s="28">
        <f t="shared" si="53"/>
        <v>3500000</v>
      </c>
      <c r="L55" s="28">
        <f t="shared" si="53"/>
        <v>3500000</v>
      </c>
      <c r="M55" s="28">
        <f t="shared" si="53"/>
        <v>3500000</v>
      </c>
      <c r="N55" s="28">
        <f t="shared" si="53"/>
        <v>3500000</v>
      </c>
      <c r="O55" s="28">
        <f aca="true" t="shared" si="54" ref="O55:W55">IF(IF((O49+O50+O51+O52+O53+O54)&lt;=O32,O32-(O49+O50+O51+O52+O53+O54),0)&lt;=(O32-O49-O50-O52-O53-O54),IF((O49+O50+O51+O52+O53+O54)&lt;=O32,O32-(O49+O50+O51+O52+O53+O54),0),O32-O49-O50-O52-O53-O54)</f>
        <v>3500000</v>
      </c>
      <c r="P55" s="28">
        <f t="shared" si="54"/>
        <v>3500000</v>
      </c>
      <c r="Q55" s="28">
        <f t="shared" si="54"/>
        <v>3500000</v>
      </c>
      <c r="R55" s="28">
        <f t="shared" si="54"/>
        <v>2200000</v>
      </c>
      <c r="S55" s="28">
        <f t="shared" si="54"/>
        <v>2100000</v>
      </c>
      <c r="T55" s="28">
        <f t="shared" si="54"/>
        <v>2100000</v>
      </c>
      <c r="U55" s="28">
        <f t="shared" si="54"/>
        <v>2300000</v>
      </c>
      <c r="V55" s="28">
        <f t="shared" si="54"/>
        <v>1400000</v>
      </c>
      <c r="W55" s="28">
        <f t="shared" si="54"/>
        <v>0</v>
      </c>
    </row>
    <row r="56" spans="1:23" ht="12.75" customHeight="1">
      <c r="A56" s="18" t="s">
        <v>34</v>
      </c>
      <c r="B56" s="267" t="s">
        <v>75</v>
      </c>
      <c r="C56" s="268"/>
      <c r="D56" s="238">
        <v>39800000</v>
      </c>
      <c r="E56" s="233">
        <f>D56+E24-E32+E57</f>
        <v>39800000</v>
      </c>
      <c r="F56" s="26">
        <f>E56+F24-F32+F57-E57</f>
        <v>43600000</v>
      </c>
      <c r="G56" s="26">
        <f>F56+G24-G32-F57</f>
        <v>42300000</v>
      </c>
      <c r="H56" s="26">
        <f>G56+H24-H32</f>
        <v>40800000</v>
      </c>
      <c r="I56" s="26">
        <f aca="true" t="shared" si="55" ref="I56:N56">H56+I24-I32</f>
        <v>38100000</v>
      </c>
      <c r="J56" s="26">
        <f t="shared" si="55"/>
        <v>34600000</v>
      </c>
      <c r="K56" s="26">
        <f t="shared" si="55"/>
        <v>31100000</v>
      </c>
      <c r="L56" s="26">
        <f t="shared" si="55"/>
        <v>27600000</v>
      </c>
      <c r="M56" s="26">
        <f t="shared" si="55"/>
        <v>24100000</v>
      </c>
      <c r="N56" s="26">
        <f t="shared" si="55"/>
        <v>20600000</v>
      </c>
      <c r="O56" s="26">
        <f aca="true" t="shared" si="56" ref="O56:W56">N56+O24-O32</f>
        <v>17100000</v>
      </c>
      <c r="P56" s="26">
        <f t="shared" si="56"/>
        <v>13600000</v>
      </c>
      <c r="Q56" s="26">
        <f t="shared" si="56"/>
        <v>10100000</v>
      </c>
      <c r="R56" s="26">
        <f t="shared" si="56"/>
        <v>7900000</v>
      </c>
      <c r="S56" s="26">
        <f t="shared" si="56"/>
        <v>5800000</v>
      </c>
      <c r="T56" s="26">
        <f t="shared" si="56"/>
        <v>3700000</v>
      </c>
      <c r="U56" s="26">
        <f t="shared" si="56"/>
        <v>1400000</v>
      </c>
      <c r="V56" s="26">
        <f t="shared" si="56"/>
        <v>0</v>
      </c>
      <c r="W56" s="26">
        <f t="shared" si="56"/>
        <v>0</v>
      </c>
    </row>
    <row r="57" spans="1:23" ht="27.75" customHeight="1">
      <c r="A57" s="18" t="s">
        <v>127</v>
      </c>
      <c r="B57" s="267" t="s">
        <v>132</v>
      </c>
      <c r="C57" s="268"/>
      <c r="D57" s="178" t="s">
        <v>44</v>
      </c>
      <c r="E57" s="233">
        <f>Umowy!D33</f>
        <v>0</v>
      </c>
      <c r="F57" s="26">
        <f>Umowy!E33</f>
        <v>0</v>
      </c>
      <c r="G57" s="178" t="s">
        <v>44</v>
      </c>
      <c r="H57" s="178" t="s">
        <v>44</v>
      </c>
      <c r="I57" s="178" t="s">
        <v>44</v>
      </c>
      <c r="J57" s="178" t="s">
        <v>44</v>
      </c>
      <c r="K57" s="178" t="s">
        <v>44</v>
      </c>
      <c r="L57" s="178" t="s">
        <v>44</v>
      </c>
      <c r="M57" s="178" t="s">
        <v>44</v>
      </c>
      <c r="N57" s="178" t="s">
        <v>44</v>
      </c>
      <c r="O57" s="178" t="s">
        <v>44</v>
      </c>
      <c r="P57" s="178" t="s">
        <v>44</v>
      </c>
      <c r="Q57" s="178" t="s">
        <v>44</v>
      </c>
      <c r="R57" s="178" t="s">
        <v>44</v>
      </c>
      <c r="S57" s="178" t="s">
        <v>44</v>
      </c>
      <c r="T57" s="178" t="s">
        <v>44</v>
      </c>
      <c r="U57" s="178" t="s">
        <v>44</v>
      </c>
      <c r="V57" s="178" t="s">
        <v>44</v>
      </c>
      <c r="W57" s="178" t="s">
        <v>44</v>
      </c>
    </row>
    <row r="58" spans="1:23" ht="27" customHeight="1">
      <c r="A58" s="102" t="s">
        <v>35</v>
      </c>
      <c r="B58" s="280" t="s">
        <v>125</v>
      </c>
      <c r="C58" s="280"/>
      <c r="D58" s="148">
        <f>(D16-D67+D32-D68+D17-D70)/D10</f>
        <v>0.05171228619150438</v>
      </c>
      <c r="E58" s="148">
        <f>(E16-E67+E32-E68+E17-E70)/E10</f>
        <v>0.054457026135849095</v>
      </c>
      <c r="F58" s="148">
        <f>(F16-F67+F32-F68+F17-F70)/F10</f>
        <v>0.04602518866068483</v>
      </c>
      <c r="G58" s="30" t="s">
        <v>44</v>
      </c>
      <c r="H58" s="30" t="s">
        <v>44</v>
      </c>
      <c r="I58" s="30" t="s">
        <v>44</v>
      </c>
      <c r="J58" s="30" t="s">
        <v>44</v>
      </c>
      <c r="K58" s="30" t="s">
        <v>44</v>
      </c>
      <c r="L58" s="30" t="s">
        <v>44</v>
      </c>
      <c r="M58" s="30" t="s">
        <v>44</v>
      </c>
      <c r="N58" s="30" t="s">
        <v>44</v>
      </c>
      <c r="O58" s="30" t="s">
        <v>44</v>
      </c>
      <c r="P58" s="30" t="s">
        <v>44</v>
      </c>
      <c r="Q58" s="30" t="s">
        <v>44</v>
      </c>
      <c r="R58" s="30" t="s">
        <v>44</v>
      </c>
      <c r="S58" s="30" t="s">
        <v>44</v>
      </c>
      <c r="T58" s="30" t="s">
        <v>44</v>
      </c>
      <c r="U58" s="30" t="s">
        <v>44</v>
      </c>
      <c r="V58" s="30" t="s">
        <v>44</v>
      </c>
      <c r="W58" s="30" t="s">
        <v>44</v>
      </c>
    </row>
    <row r="59" spans="1:23" ht="27" customHeight="1">
      <c r="A59" s="102" t="s">
        <v>36</v>
      </c>
      <c r="B59" s="280" t="s">
        <v>126</v>
      </c>
      <c r="C59" s="280"/>
      <c r="D59" s="30">
        <f>(D56-D69)/D10</f>
        <v>0.39590998087769613</v>
      </c>
      <c r="E59" s="30">
        <f>(E56-E69)/E10</f>
        <v>0.37969650065918914</v>
      </c>
      <c r="F59" s="30">
        <f>(F56-F69)/F10</f>
        <v>0.3473115781715438</v>
      </c>
      <c r="G59" s="30" t="s">
        <v>44</v>
      </c>
      <c r="H59" s="30" t="s">
        <v>44</v>
      </c>
      <c r="I59" s="30" t="s">
        <v>44</v>
      </c>
      <c r="J59" s="30" t="s">
        <v>44</v>
      </c>
      <c r="K59" s="30" t="s">
        <v>44</v>
      </c>
      <c r="L59" s="30" t="s">
        <v>44</v>
      </c>
      <c r="M59" s="30" t="s">
        <v>44</v>
      </c>
      <c r="N59" s="30" t="s">
        <v>44</v>
      </c>
      <c r="O59" s="30" t="s">
        <v>44</v>
      </c>
      <c r="P59" s="30" t="s">
        <v>44</v>
      </c>
      <c r="Q59" s="30" t="s">
        <v>44</v>
      </c>
      <c r="R59" s="30" t="s">
        <v>44</v>
      </c>
      <c r="S59" s="30" t="s">
        <v>44</v>
      </c>
      <c r="T59" s="30" t="s">
        <v>44</v>
      </c>
      <c r="U59" s="30" t="s">
        <v>44</v>
      </c>
      <c r="V59" s="30" t="s">
        <v>44</v>
      </c>
      <c r="W59" s="30" t="s">
        <v>44</v>
      </c>
    </row>
    <row r="60" spans="1:23" ht="66" customHeight="1">
      <c r="A60" s="22" t="s">
        <v>97</v>
      </c>
      <c r="B60" s="276" t="s">
        <v>108</v>
      </c>
      <c r="C60" s="277"/>
      <c r="D60" s="63" t="s">
        <v>44</v>
      </c>
      <c r="E60" s="180">
        <f>(Startowa!F12+Startowa!E12+Startowa!D12)/3</f>
        <v>0.04680363672785418</v>
      </c>
      <c r="F60" s="180">
        <f>(E64+Startowa!F12+Startowa!E12)/3</f>
        <v>0.04446876973624136</v>
      </c>
      <c r="G60" s="180">
        <f>(F64+E64+Startowa!F12)/3</f>
        <v>0.050295157772956504</v>
      </c>
      <c r="H60" s="180">
        <f aca="true" t="shared" si="57" ref="H60:N60">(E64+F64+G64)/3</f>
        <v>0.07289710593710473</v>
      </c>
      <c r="I60" s="180">
        <f t="shared" si="57"/>
        <v>0.08624623030929528</v>
      </c>
      <c r="J60" s="180">
        <f t="shared" si="57"/>
        <v>0.0992887740176323</v>
      </c>
      <c r="K60" s="180">
        <f t="shared" si="57"/>
        <v>0.10514165474564174</v>
      </c>
      <c r="L60" s="180">
        <f t="shared" si="57"/>
        <v>0.10990831420954787</v>
      </c>
      <c r="M60" s="180">
        <f t="shared" si="57"/>
        <v>0.11109824207578223</v>
      </c>
      <c r="N60" s="180">
        <f t="shared" si="57"/>
        <v>0.11006047729207295</v>
      </c>
      <c r="O60" s="180">
        <f aca="true" t="shared" si="58" ref="O60:W60">(L64+M64+N64)/3</f>
        <v>0.10906262873127011</v>
      </c>
      <c r="P60" s="180">
        <f t="shared" si="58"/>
        <v>0.10811169560652166</v>
      </c>
      <c r="Q60" s="180">
        <f t="shared" si="58"/>
        <v>0.10720587683003514</v>
      </c>
      <c r="R60" s="180">
        <f t="shared" si="58"/>
        <v>0.10634343353726901</v>
      </c>
      <c r="S60" s="180">
        <f t="shared" si="58"/>
        <v>0.10337235969535374</v>
      </c>
      <c r="T60" s="180">
        <f t="shared" si="58"/>
        <v>0.10066641325646271</v>
      </c>
      <c r="U60" s="180">
        <f t="shared" si="58"/>
        <v>0.09841186175808662</v>
      </c>
      <c r="V60" s="180">
        <f t="shared" si="58"/>
        <v>0.09909653707389793</v>
      </c>
      <c r="W60" s="180">
        <f t="shared" si="58"/>
        <v>0.09980900330896081</v>
      </c>
    </row>
    <row r="61" spans="1:23" ht="27" customHeight="1">
      <c r="A61" s="102" t="s">
        <v>53</v>
      </c>
      <c r="B61" s="280" t="s">
        <v>135</v>
      </c>
      <c r="C61" s="280"/>
      <c r="D61" s="181" t="s">
        <v>44</v>
      </c>
      <c r="E61" s="65">
        <f>(E32-E68+E16+E17-E70)/E10</f>
        <v>0.054457026135849095</v>
      </c>
      <c r="F61" s="65">
        <f>(F32-F68+F16+F17-F70)/F10</f>
        <v>0.04602518866068483</v>
      </c>
      <c r="G61" s="65">
        <f>(G32-G68+G16+G17-G70)/G10</f>
        <v>0.05007248319806405</v>
      </c>
      <c r="H61" s="65">
        <f aca="true" t="shared" si="59" ref="H61:W61">(H32-H68+H16+H17-H70)/H10</f>
        <v>0.04584006198452734</v>
      </c>
      <c r="I61" s="65">
        <f t="shared" si="59"/>
        <v>0.04383391125225901</v>
      </c>
      <c r="J61" s="65">
        <f t="shared" si="59"/>
        <v>0.04105728539949019</v>
      </c>
      <c r="K61" s="65">
        <f t="shared" si="59"/>
        <v>0.03872904809287913</v>
      </c>
      <c r="L61" s="65">
        <f t="shared" si="59"/>
        <v>0.03651916995919445</v>
      </c>
      <c r="M61" s="65">
        <f t="shared" si="59"/>
        <v>0.0344219911047634</v>
      </c>
      <c r="N61" s="65">
        <f t="shared" si="59"/>
        <v>0.032432111333111614</v>
      </c>
      <c r="O61" s="65">
        <f t="shared" si="59"/>
        <v>0.03022420723932379</v>
      </c>
      <c r="P61" s="65">
        <f t="shared" si="59"/>
        <v>0.027522450774074593</v>
      </c>
      <c r="Q61" s="65">
        <f t="shared" si="59"/>
        <v>0.025575844883826936</v>
      </c>
      <c r="R61" s="65">
        <f t="shared" si="59"/>
        <v>0.01678903448361314</v>
      </c>
      <c r="S61" s="65">
        <f t="shared" si="59"/>
        <v>0.014908832905569882</v>
      </c>
      <c r="T61" s="65">
        <f t="shared" si="59"/>
        <v>0.013665177268990572</v>
      </c>
      <c r="U61" s="65">
        <f t="shared" si="59"/>
        <v>0.013375916869981805</v>
      </c>
      <c r="V61" s="65">
        <f t="shared" si="59"/>
        <v>0.00787545348760247</v>
      </c>
      <c r="W61" s="65">
        <f t="shared" si="59"/>
        <v>0.0003145696177720034</v>
      </c>
    </row>
    <row r="62" spans="1:23" ht="51" customHeight="1">
      <c r="A62" s="102" t="s">
        <v>98</v>
      </c>
      <c r="B62" s="283" t="s">
        <v>134</v>
      </c>
      <c r="C62" s="283"/>
      <c r="D62" s="63" t="s">
        <v>44</v>
      </c>
      <c r="E62" s="66">
        <f aca="true" t="shared" si="60" ref="E62:N62">E60-E61</f>
        <v>-0.007653389407994912</v>
      </c>
      <c r="F62" s="66">
        <f t="shared" si="60"/>
        <v>-0.00155641892444347</v>
      </c>
      <c r="G62" s="66">
        <f t="shared" si="60"/>
        <v>0.00022267457489245218</v>
      </c>
      <c r="H62" s="66">
        <f t="shared" si="60"/>
        <v>0.027057043952577388</v>
      </c>
      <c r="I62" s="66">
        <f t="shared" si="60"/>
        <v>0.04241231905703627</v>
      </c>
      <c r="J62" s="66">
        <f t="shared" si="60"/>
        <v>0.058231488618142105</v>
      </c>
      <c r="K62" s="66">
        <f t="shared" si="60"/>
        <v>0.0664126066527626</v>
      </c>
      <c r="L62" s="66">
        <f t="shared" si="60"/>
        <v>0.07338914425035342</v>
      </c>
      <c r="M62" s="66">
        <f t="shared" si="60"/>
        <v>0.07667625097101882</v>
      </c>
      <c r="N62" s="66">
        <f t="shared" si="60"/>
        <v>0.07762836595896133</v>
      </c>
      <c r="O62" s="66">
        <f aca="true" t="shared" si="61" ref="O62:W62">O60-O61</f>
        <v>0.07883842149194632</v>
      </c>
      <c r="P62" s="66">
        <f t="shared" si="61"/>
        <v>0.08058924483244706</v>
      </c>
      <c r="Q62" s="66">
        <f t="shared" si="61"/>
        <v>0.08163003194620821</v>
      </c>
      <c r="R62" s="66">
        <f t="shared" si="61"/>
        <v>0.08955439905365586</v>
      </c>
      <c r="S62" s="66">
        <f t="shared" si="61"/>
        <v>0.08846352678978386</v>
      </c>
      <c r="T62" s="66">
        <f t="shared" si="61"/>
        <v>0.08700123598747214</v>
      </c>
      <c r="U62" s="66">
        <f t="shared" si="61"/>
        <v>0.08503594488810481</v>
      </c>
      <c r="V62" s="66">
        <f t="shared" si="61"/>
        <v>0.09122108358629546</v>
      </c>
      <c r="W62" s="66">
        <f t="shared" si="61"/>
        <v>0.09949443369118881</v>
      </c>
    </row>
    <row r="63" spans="1:23" ht="51" customHeight="1">
      <c r="A63" s="102" t="s">
        <v>99</v>
      </c>
      <c r="B63" s="267" t="s">
        <v>107</v>
      </c>
      <c r="C63" s="268"/>
      <c r="D63" s="63" t="s">
        <v>44</v>
      </c>
      <c r="E63" s="66" t="str">
        <f>IF(E62&gt;=0,"TAK","NIE")</f>
        <v>NIE</v>
      </c>
      <c r="F63" s="66" t="str">
        <f aca="true" t="shared" si="62" ref="F63:K63">IF(F62&gt;=0,"TAK","NIE")</f>
        <v>NIE</v>
      </c>
      <c r="G63" s="66" t="str">
        <f t="shared" si="62"/>
        <v>TAK</v>
      </c>
      <c r="H63" s="66" t="str">
        <f t="shared" si="62"/>
        <v>TAK</v>
      </c>
      <c r="I63" s="66" t="str">
        <f t="shared" si="62"/>
        <v>TAK</v>
      </c>
      <c r="J63" s="66" t="str">
        <f t="shared" si="62"/>
        <v>TAK</v>
      </c>
      <c r="K63" s="66" t="str">
        <f t="shared" si="62"/>
        <v>TAK</v>
      </c>
      <c r="L63" s="66" t="str">
        <f>IF(L62&gt;=0,"TAK","NIE")</f>
        <v>TAK</v>
      </c>
      <c r="M63" s="66" t="str">
        <f>IF(M62&gt;=0,"TAK","NIE")</f>
        <v>TAK</v>
      </c>
      <c r="N63" s="66" t="str">
        <f>IF(N62&gt;=0,"TAK","NIE")</f>
        <v>TAK</v>
      </c>
      <c r="O63" s="66" t="str">
        <f aca="true" t="shared" si="63" ref="O63:W63">IF(O62&gt;=0,"TAK","NIE")</f>
        <v>TAK</v>
      </c>
      <c r="P63" s="66" t="str">
        <f t="shared" si="63"/>
        <v>TAK</v>
      </c>
      <c r="Q63" s="66" t="str">
        <f t="shared" si="63"/>
        <v>TAK</v>
      </c>
      <c r="R63" s="66" t="str">
        <f t="shared" si="63"/>
        <v>TAK</v>
      </c>
      <c r="S63" s="66" t="str">
        <f t="shared" si="63"/>
        <v>TAK</v>
      </c>
      <c r="T63" s="66" t="str">
        <f t="shared" si="63"/>
        <v>TAK</v>
      </c>
      <c r="U63" s="66" t="str">
        <f t="shared" si="63"/>
        <v>TAK</v>
      </c>
      <c r="V63" s="66" t="str">
        <f t="shared" si="63"/>
        <v>TAK</v>
      </c>
      <c r="W63" s="66" t="str">
        <f t="shared" si="63"/>
        <v>TAK</v>
      </c>
    </row>
    <row r="64" spans="1:23" ht="38.25" customHeight="1">
      <c r="A64" s="102" t="s">
        <v>100</v>
      </c>
      <c r="B64" s="267" t="s">
        <v>70</v>
      </c>
      <c r="C64" s="268"/>
      <c r="D64" s="63" t="s">
        <v>44</v>
      </c>
      <c r="E64" s="64">
        <f aca="true" t="shared" si="64" ref="E64:L64">(E11+E13-E15)/E10</f>
        <v>0.05673706069179866</v>
      </c>
      <c r="F64" s="64">
        <f t="shared" si="64"/>
        <v>0.06734976587614988</v>
      </c>
      <c r="G64" s="64">
        <f t="shared" si="64"/>
        <v>0.09460449124336566</v>
      </c>
      <c r="H64" s="64">
        <f t="shared" si="64"/>
        <v>0.09678443380837028</v>
      </c>
      <c r="I64" s="64">
        <f t="shared" si="64"/>
        <v>0.10647739700116093</v>
      </c>
      <c r="J64" s="64">
        <f t="shared" si="64"/>
        <v>0.11216313342739405</v>
      </c>
      <c r="K64" s="64">
        <f t="shared" si="64"/>
        <v>0.11108441220008866</v>
      </c>
      <c r="L64" s="64">
        <f t="shared" si="64"/>
        <v>0.11004718059986394</v>
      </c>
      <c r="M64" s="64">
        <f>(M11+M13-M15)/M10</f>
        <v>0.10904983907626627</v>
      </c>
      <c r="N64" s="64">
        <f>(N11+N13-N15)/N10</f>
        <v>0.10809086651768014</v>
      </c>
      <c r="O64" s="64">
        <f aca="true" t="shared" si="65" ref="O64:W64">(O11+O13-O15)/O10</f>
        <v>0.10719438122561854</v>
      </c>
      <c r="P64" s="64">
        <f t="shared" si="65"/>
        <v>0.10633238274680677</v>
      </c>
      <c r="Q64" s="64">
        <f t="shared" si="65"/>
        <v>0.10550353663938175</v>
      </c>
      <c r="R64" s="64">
        <f t="shared" si="65"/>
        <v>0.0982811596998727</v>
      </c>
      <c r="S64" s="64">
        <f t="shared" si="65"/>
        <v>0.0982145434301337</v>
      </c>
      <c r="T64" s="64">
        <f t="shared" si="65"/>
        <v>0.09873988214425349</v>
      </c>
      <c r="U64" s="64">
        <f t="shared" si="65"/>
        <v>0.10033518564730658</v>
      </c>
      <c r="V64" s="64">
        <f t="shared" si="65"/>
        <v>0.10035194213532238</v>
      </c>
      <c r="W64" s="64">
        <f t="shared" si="65"/>
        <v>0.08998652002329946</v>
      </c>
    </row>
    <row r="65" spans="1:23" ht="27" customHeight="1">
      <c r="A65" s="102" t="s">
        <v>101</v>
      </c>
      <c r="B65" s="284" t="s">
        <v>48</v>
      </c>
      <c r="C65" s="284"/>
      <c r="D65" s="239">
        <f aca="true" t="shared" si="66" ref="D65:L65">D10+D23-D14-D31</f>
        <v>4711905.5</v>
      </c>
      <c r="E65" s="29">
        <f t="shared" si="66"/>
        <v>0</v>
      </c>
      <c r="F65" s="29">
        <f t="shared" si="66"/>
        <v>0</v>
      </c>
      <c r="G65" s="29">
        <f t="shared" si="66"/>
        <v>0</v>
      </c>
      <c r="H65" s="29">
        <f t="shared" si="66"/>
        <v>0</v>
      </c>
      <c r="I65" s="29">
        <f t="shared" si="66"/>
        <v>0</v>
      </c>
      <c r="J65" s="29">
        <f t="shared" si="66"/>
        <v>0</v>
      </c>
      <c r="K65" s="29">
        <f t="shared" si="66"/>
        <v>-0.03999999165534973</v>
      </c>
      <c r="L65" s="29">
        <f t="shared" si="66"/>
        <v>-0.1599999964237213</v>
      </c>
      <c r="M65" s="29">
        <f>M10+M23-M14-M31</f>
        <v>-0.36640000343322754</v>
      </c>
      <c r="N65" s="29">
        <f>N10+N23-N14-N31</f>
        <v>0</v>
      </c>
      <c r="O65" s="29">
        <f aca="true" t="shared" si="67" ref="O65:W65">O10+O23-O14-O31</f>
        <v>0.03999999165534973</v>
      </c>
      <c r="P65" s="29">
        <f t="shared" si="67"/>
        <v>0.4015999734401703</v>
      </c>
      <c r="Q65" s="29">
        <f t="shared" si="67"/>
        <v>-0.28230398893356323</v>
      </c>
      <c r="R65" s="29">
        <f t="shared" si="67"/>
        <v>0</v>
      </c>
      <c r="S65" s="29">
        <f t="shared" si="67"/>
        <v>0</v>
      </c>
      <c r="T65" s="29">
        <f t="shared" si="67"/>
        <v>0</v>
      </c>
      <c r="U65" s="29">
        <f t="shared" si="67"/>
        <v>-0.3400000035762787</v>
      </c>
      <c r="V65" s="29">
        <f t="shared" si="67"/>
        <v>0.22696000337600708</v>
      </c>
      <c r="W65" s="29">
        <f t="shared" si="67"/>
        <v>0.08485406637191772</v>
      </c>
    </row>
    <row r="66" spans="1:23" ht="52.5" customHeight="1">
      <c r="A66" s="102" t="s">
        <v>102</v>
      </c>
      <c r="B66" s="285" t="s">
        <v>65</v>
      </c>
      <c r="C66" s="285"/>
      <c r="D66" s="251">
        <f>D11+D28+D29-D15</f>
        <v>1535961.049999997</v>
      </c>
      <c r="E66" s="251">
        <f>E11+E28+E29-E15</f>
        <v>2529501</v>
      </c>
      <c r="F66" s="111">
        <f aca="true" t="shared" si="68" ref="F66:N66">F11+F28+F29-F15</f>
        <v>0</v>
      </c>
      <c r="G66" s="111">
        <f t="shared" si="68"/>
        <v>2532029</v>
      </c>
      <c r="H66" s="111">
        <f t="shared" si="68"/>
        <v>2341035</v>
      </c>
      <c r="I66" s="111">
        <f t="shared" si="68"/>
        <v>3630986</v>
      </c>
      <c r="J66" s="111">
        <f t="shared" si="68"/>
        <v>4506031</v>
      </c>
      <c r="K66" s="111">
        <f t="shared" si="68"/>
        <v>4542272</v>
      </c>
      <c r="L66" s="111">
        <f t="shared" si="68"/>
        <v>4579962.840000004</v>
      </c>
      <c r="M66" s="111">
        <f t="shared" si="68"/>
        <v>4619160.753600001</v>
      </c>
      <c r="N66" s="111">
        <f t="shared" si="68"/>
        <v>4659928</v>
      </c>
      <c r="O66" s="111">
        <f aca="true" t="shared" si="69" ref="O66:W66">O11+O28+O29-O15</f>
        <v>4706324.479999989</v>
      </c>
      <c r="P66" s="111">
        <f t="shared" si="69"/>
        <v>4754577.819199979</v>
      </c>
      <c r="Q66" s="111">
        <f t="shared" si="69"/>
        <v>4804761</v>
      </c>
      <c r="R66" s="111">
        <f t="shared" si="69"/>
        <v>3556952</v>
      </c>
      <c r="S66" s="111">
        <f t="shared" si="69"/>
        <v>3511229</v>
      </c>
      <c r="T66" s="111">
        <f t="shared" si="69"/>
        <v>3567678</v>
      </c>
      <c r="U66" s="111">
        <f t="shared" si="69"/>
        <v>3826385.620000005</v>
      </c>
      <c r="V66" s="111">
        <f t="shared" si="69"/>
        <v>3787441.2653599977</v>
      </c>
      <c r="W66" s="111">
        <f t="shared" si="69"/>
        <v>1650938.2847900689</v>
      </c>
    </row>
    <row r="67" spans="1:23" ht="27" customHeight="1">
      <c r="A67" s="102" t="s">
        <v>103</v>
      </c>
      <c r="B67" s="284" t="s">
        <v>61</v>
      </c>
      <c r="C67" s="284"/>
      <c r="D67" s="240">
        <v>0</v>
      </c>
      <c r="E67" s="115">
        <f>Pożyczki!E92+Kredyty!E92+Obligacje!E92</f>
        <v>0</v>
      </c>
      <c r="F67" s="115">
        <f>Pożyczki!F92+Kredyty!F92+Obligacje!F92</f>
        <v>0</v>
      </c>
      <c r="G67" s="115">
        <f>Pożyczki!G92+Kredyty!G92+Obligacje!G92</f>
        <v>0</v>
      </c>
      <c r="H67" s="115" t="s">
        <v>44</v>
      </c>
      <c r="I67" s="115" t="s">
        <v>44</v>
      </c>
      <c r="J67" s="115" t="s">
        <v>44</v>
      </c>
      <c r="K67" s="115" t="s">
        <v>44</v>
      </c>
      <c r="L67" s="115" t="s">
        <v>44</v>
      </c>
      <c r="M67" s="115" t="s">
        <v>44</v>
      </c>
      <c r="N67" s="115" t="s">
        <v>44</v>
      </c>
      <c r="O67" s="115" t="s">
        <v>44</v>
      </c>
      <c r="P67" s="115" t="s">
        <v>44</v>
      </c>
      <c r="Q67" s="115" t="s">
        <v>44</v>
      </c>
      <c r="R67" s="115" t="s">
        <v>44</v>
      </c>
      <c r="S67" s="115" t="s">
        <v>44</v>
      </c>
      <c r="T67" s="115" t="s">
        <v>44</v>
      </c>
      <c r="U67" s="115" t="s">
        <v>44</v>
      </c>
      <c r="V67" s="115" t="s">
        <v>44</v>
      </c>
      <c r="W67" s="115" t="s">
        <v>44</v>
      </c>
    </row>
    <row r="68" spans="1:23" ht="27" customHeight="1">
      <c r="A68" s="102" t="s">
        <v>104</v>
      </c>
      <c r="B68" s="284" t="s">
        <v>62</v>
      </c>
      <c r="C68" s="284"/>
      <c r="D68" s="240">
        <v>0</v>
      </c>
      <c r="E68" s="115">
        <f>Pożyczki!E90+Kredyty!E90+Obligacje!E90</f>
        <v>0</v>
      </c>
      <c r="F68" s="115">
        <f>Pożyczki!F90+Kredyty!F90+Obligacje!F90</f>
        <v>0</v>
      </c>
      <c r="G68" s="115">
        <f>Pożyczki!G90+Kredyty!G90+Obligacje!G90</f>
        <v>0</v>
      </c>
      <c r="H68" s="115">
        <f>Pożyczki!H90+Kredyty!H90+Obligacje!H90</f>
        <v>0</v>
      </c>
      <c r="I68" s="115">
        <f>Pożyczki!I90+Kredyty!I90+Obligacje!I90</f>
        <v>0</v>
      </c>
      <c r="J68" s="115">
        <f>Pożyczki!J90+Kredyty!J90+Obligacje!J90</f>
        <v>0</v>
      </c>
      <c r="K68" s="115">
        <f>Pożyczki!K90+Kredyty!K90+Obligacje!K90</f>
        <v>0</v>
      </c>
      <c r="L68" s="115">
        <f>Pożyczki!L90+Kredyty!L90+Obligacje!L90</f>
        <v>0</v>
      </c>
      <c r="M68" s="115">
        <f>Pożyczki!M90+Kredyty!M90+Obligacje!M90</f>
        <v>0</v>
      </c>
      <c r="N68" s="115">
        <f>Pożyczki!N90+Kredyty!N90+Obligacje!N90</f>
        <v>0</v>
      </c>
      <c r="O68" s="115">
        <f>Pożyczki!O90+Kredyty!O90+Obligacje!O90</f>
        <v>0</v>
      </c>
      <c r="P68" s="115">
        <f>Pożyczki!P90+Kredyty!P90+Obligacje!P90</f>
        <v>0</v>
      </c>
      <c r="Q68" s="115">
        <f>Pożyczki!Q90+Kredyty!Q90+Obligacje!Q90</f>
        <v>0</v>
      </c>
      <c r="R68" s="115">
        <f>Pożyczki!R90+Kredyty!R90+Obligacje!R90</f>
        <v>0</v>
      </c>
      <c r="S68" s="115">
        <f>Pożyczki!S90+Kredyty!S90+Obligacje!S90</f>
        <v>0</v>
      </c>
      <c r="T68" s="115">
        <f>Pożyczki!T90+Kredyty!T90+Obligacje!T90</f>
        <v>0</v>
      </c>
      <c r="U68" s="115">
        <f>Pożyczki!U90+Kredyty!U90+Obligacje!U90</f>
        <v>0</v>
      </c>
      <c r="V68" s="115">
        <f>Pożyczki!V90+Kredyty!V90+Obligacje!V90</f>
        <v>0</v>
      </c>
      <c r="W68" s="115">
        <f>Pożyczki!W90+Kredyty!W90+Obligacje!W90</f>
        <v>0</v>
      </c>
    </row>
    <row r="69" spans="1:23" ht="27" customHeight="1">
      <c r="A69" s="102" t="s">
        <v>106</v>
      </c>
      <c r="B69" s="276" t="s">
        <v>95</v>
      </c>
      <c r="C69" s="277"/>
      <c r="D69" s="241">
        <f>Pożyczki!D94+Kredyty!D94+Obligacje!D94</f>
        <v>0</v>
      </c>
      <c r="E69" s="138">
        <f>Pożyczki!E94+Kredyty!E94+Obligacje!E94</f>
        <v>0</v>
      </c>
      <c r="F69" s="138">
        <f>Pożyczki!F94+Kredyty!F94+Obligacje!F94</f>
        <v>0</v>
      </c>
      <c r="G69" s="138">
        <f>Pożyczki!G94+Kredyty!G94+Obligacje!G94</f>
        <v>0</v>
      </c>
      <c r="H69" s="138">
        <f>Pożyczki!H94+Kredyty!H94+Obligacje!H94</f>
        <v>0</v>
      </c>
      <c r="I69" s="138">
        <f>Pożyczki!I94+Kredyty!I94+Obligacje!I94</f>
        <v>0</v>
      </c>
      <c r="J69" s="138">
        <f>Pożyczki!J94+Kredyty!J94+Obligacje!J94</f>
        <v>0</v>
      </c>
      <c r="K69" s="138">
        <f>Pożyczki!K94+Kredyty!K94+Obligacje!K94</f>
        <v>0</v>
      </c>
      <c r="L69" s="138">
        <f>Pożyczki!L94+Kredyty!L94+Obligacje!L94</f>
        <v>0</v>
      </c>
      <c r="M69" s="138">
        <f>Pożyczki!M94+Kredyty!M94+Obligacje!M94</f>
        <v>0</v>
      </c>
      <c r="N69" s="138">
        <f>Pożyczki!N94+Kredyty!N94+Obligacje!N94</f>
        <v>0</v>
      </c>
      <c r="O69" s="138">
        <f>Pożyczki!O94+Kredyty!O94+Obligacje!O94</f>
        <v>0</v>
      </c>
      <c r="P69" s="138">
        <f>Pożyczki!P94+Kredyty!P94+Obligacje!P94</f>
        <v>0</v>
      </c>
      <c r="Q69" s="138">
        <f>Pożyczki!Q94+Kredyty!Q94+Obligacje!Q94</f>
        <v>0</v>
      </c>
      <c r="R69" s="138">
        <f>Pożyczki!R94+Kredyty!R94+Obligacje!R94</f>
        <v>0</v>
      </c>
      <c r="S69" s="138">
        <f>Pożyczki!S94+Kredyty!S94+Obligacje!S94</f>
        <v>0</v>
      </c>
      <c r="T69" s="138">
        <f>Pożyczki!T94+Kredyty!T94+Obligacje!T94</f>
        <v>0</v>
      </c>
      <c r="U69" s="138">
        <f>Pożyczki!U94+Kredyty!U94+Obligacje!U94</f>
        <v>0</v>
      </c>
      <c r="V69" s="138">
        <f>Pożyczki!V94+Kredyty!V94+Obligacje!V94</f>
        <v>0</v>
      </c>
      <c r="W69" s="138">
        <f>Pożyczki!W94+Kredyty!W94+Obligacje!W94</f>
        <v>0</v>
      </c>
    </row>
    <row r="70" spans="1:23" ht="27" customHeight="1">
      <c r="A70" s="102" t="s">
        <v>105</v>
      </c>
      <c r="B70" s="276" t="s">
        <v>124</v>
      </c>
      <c r="C70" s="277"/>
      <c r="D70" s="159"/>
      <c r="E70" s="159"/>
      <c r="F70" s="159"/>
      <c r="G70" s="159"/>
      <c r="H70" s="159"/>
      <c r="I70" s="159"/>
      <c r="J70" s="159"/>
      <c r="K70" s="159"/>
      <c r="L70" s="159"/>
      <c r="M70" s="159"/>
      <c r="N70" s="159"/>
      <c r="O70" s="159"/>
      <c r="P70" s="159"/>
      <c r="Q70" s="159"/>
      <c r="R70" s="159"/>
      <c r="S70" s="159"/>
      <c r="T70" s="159"/>
      <c r="U70" s="159"/>
      <c r="V70" s="159"/>
      <c r="W70" s="159"/>
    </row>
    <row r="71" spans="1:23" ht="54" customHeight="1" thickBot="1">
      <c r="A71" s="102" t="s">
        <v>109</v>
      </c>
      <c r="B71" s="281" t="s">
        <v>69</v>
      </c>
      <c r="C71" s="282"/>
      <c r="D71" s="114" t="s">
        <v>44</v>
      </c>
      <c r="E71" s="6" t="s">
        <v>44</v>
      </c>
      <c r="F71" s="6" t="s">
        <v>44</v>
      </c>
      <c r="G71" s="114" t="s">
        <v>44</v>
      </c>
      <c r="H71" s="6" t="s">
        <v>44</v>
      </c>
      <c r="I71" s="6" t="s">
        <v>44</v>
      </c>
      <c r="J71" s="114" t="s">
        <v>44</v>
      </c>
      <c r="K71" s="6" t="s">
        <v>44</v>
      </c>
      <c r="L71" s="6" t="s">
        <v>44</v>
      </c>
      <c r="M71" s="114" t="s">
        <v>44</v>
      </c>
      <c r="N71" s="6" t="s">
        <v>44</v>
      </c>
      <c r="O71" s="6" t="s">
        <v>44</v>
      </c>
      <c r="P71" s="114" t="s">
        <v>44</v>
      </c>
      <c r="Q71" s="6" t="s">
        <v>44</v>
      </c>
      <c r="R71" s="6" t="s">
        <v>44</v>
      </c>
      <c r="S71" s="114" t="s">
        <v>44</v>
      </c>
      <c r="T71" s="6" t="s">
        <v>44</v>
      </c>
      <c r="U71" s="6" t="s">
        <v>44</v>
      </c>
      <c r="V71" s="6" t="s">
        <v>44</v>
      </c>
      <c r="W71" s="6" t="s">
        <v>44</v>
      </c>
    </row>
    <row r="74" spans="5:14" ht="12.75">
      <c r="E74" s="187"/>
      <c r="F74" s="187"/>
      <c r="G74" s="187"/>
      <c r="H74" s="187"/>
      <c r="I74" s="187"/>
      <c r="J74" s="187"/>
      <c r="K74" s="187"/>
      <c r="L74" s="187"/>
      <c r="M74" s="187"/>
      <c r="N74" s="187"/>
    </row>
    <row r="75" spans="5:14" ht="12.75">
      <c r="E75" s="187"/>
      <c r="F75" s="187"/>
      <c r="G75" s="187"/>
      <c r="H75" s="187"/>
      <c r="I75" s="187"/>
      <c r="J75" s="187"/>
      <c r="K75" s="187"/>
      <c r="L75" s="187"/>
      <c r="M75" s="187"/>
      <c r="N75" s="187"/>
    </row>
    <row r="76" spans="5:14" ht="12.75">
      <c r="E76" s="187"/>
      <c r="F76" s="187"/>
      <c r="G76" s="187"/>
      <c r="H76" s="187"/>
      <c r="I76" s="187"/>
      <c r="J76" s="187"/>
      <c r="K76" s="187"/>
      <c r="L76" s="187"/>
      <c r="M76" s="187"/>
      <c r="N76" s="187"/>
    </row>
    <row r="77" spans="5:14" ht="12.75">
      <c r="E77" s="187"/>
      <c r="F77" s="187"/>
      <c r="G77" s="187"/>
      <c r="H77" s="187"/>
      <c r="I77" s="187"/>
      <c r="J77" s="187"/>
      <c r="K77" s="187"/>
      <c r="L77" s="187"/>
      <c r="M77" s="187"/>
      <c r="N77" s="187"/>
    </row>
  </sheetData>
  <sheetProtection/>
  <mergeCells count="29">
    <mergeCell ref="A49:A55"/>
    <mergeCell ref="B56:C56"/>
    <mergeCell ref="B64:C64"/>
    <mergeCell ref="B63:C63"/>
    <mergeCell ref="B59:C59"/>
    <mergeCell ref="B61:C61"/>
    <mergeCell ref="B57:C57"/>
    <mergeCell ref="B71:C71"/>
    <mergeCell ref="B69:C69"/>
    <mergeCell ref="B70:C70"/>
    <mergeCell ref="B62:C62"/>
    <mergeCell ref="B67:C67"/>
    <mergeCell ref="B68:C68"/>
    <mergeCell ref="B65:C65"/>
    <mergeCell ref="B66:C66"/>
    <mergeCell ref="B37:C37"/>
    <mergeCell ref="B60:C60"/>
    <mergeCell ref="B45:C45"/>
    <mergeCell ref="B38:C38"/>
    <mergeCell ref="B48:C48"/>
    <mergeCell ref="B58:C58"/>
    <mergeCell ref="B31:C31"/>
    <mergeCell ref="B33:B35"/>
    <mergeCell ref="B9:C9"/>
    <mergeCell ref="B10:C10"/>
    <mergeCell ref="B14:C14"/>
    <mergeCell ref="B16:B20"/>
    <mergeCell ref="B23:C23"/>
    <mergeCell ref="B25:B27"/>
  </mergeCells>
  <conditionalFormatting sqref="E7:N7">
    <cfRule type="cellIs" priority="2" dxfId="2" operator="lessThan" stopIfTrue="1">
      <formula>0</formula>
    </cfRule>
  </conditionalFormatting>
  <dataValidations count="1">
    <dataValidation errorStyle="warning" allowBlank="1" showInputMessage="1" showErrorMessage="1" sqref="D58:F58"/>
  </dataValidations>
  <printOptions horizontalCentered="1"/>
  <pageMargins left="0.1968503937007874" right="0.03937007874015748" top="0.1968503937007874" bottom="0.1968503937007874" header="0.11811023622047245" footer="0.11811023622047245"/>
  <pageSetup errors="blank" fitToHeight="0" fitToWidth="0" horizontalDpi="600" verticalDpi="600" orientation="landscape" paperSize="9" scale="71" r:id="rId3"/>
  <colBreaks count="1" manualBreakCount="1">
    <brk id="12" max="70" man="1"/>
  </colBreaks>
  <legacyDrawing r:id="rId2"/>
</worksheet>
</file>

<file path=xl/worksheets/sheet3.xml><?xml version="1.0" encoding="utf-8"?>
<worksheet xmlns="http://schemas.openxmlformats.org/spreadsheetml/2006/main" xmlns:r="http://schemas.openxmlformats.org/officeDocument/2006/relationships">
  <dimension ref="A6:W16"/>
  <sheetViews>
    <sheetView showGridLines="0" zoomScalePageLayoutView="0" workbookViewId="0" topLeftCell="A1">
      <selection activeCell="D7" sqref="D7"/>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s>
  <sheetData>
    <row r="5" ht="13.5" thickBot="1"/>
    <row r="6" spans="1:23" ht="13.5" thickBot="1">
      <c r="A6" s="10" t="s">
        <v>0</v>
      </c>
      <c r="B6" s="83"/>
      <c r="C6" s="79" t="s">
        <v>78</v>
      </c>
      <c r="D6" s="153">
        <v>2012</v>
      </c>
      <c r="E6" s="153">
        <v>2013</v>
      </c>
      <c r="F6" s="153">
        <v>2014</v>
      </c>
      <c r="G6" s="153">
        <v>2015</v>
      </c>
      <c r="H6" s="153">
        <v>2016</v>
      </c>
      <c r="I6" s="153">
        <v>2017</v>
      </c>
      <c r="J6" s="153">
        <v>2018</v>
      </c>
      <c r="K6" s="153">
        <v>2019</v>
      </c>
      <c r="L6" s="154">
        <v>2020</v>
      </c>
      <c r="M6" s="153">
        <v>2021</v>
      </c>
      <c r="N6" s="153">
        <v>2022</v>
      </c>
      <c r="O6" s="153">
        <v>2023</v>
      </c>
      <c r="P6" s="153">
        <v>2024</v>
      </c>
      <c r="Q6" s="153">
        <v>2025</v>
      </c>
      <c r="R6" s="153">
        <v>2026</v>
      </c>
      <c r="S6" s="153">
        <v>2027</v>
      </c>
      <c r="T6" s="153">
        <v>2028</v>
      </c>
      <c r="U6" s="153">
        <v>2029</v>
      </c>
      <c r="V6" s="154">
        <v>2030</v>
      </c>
      <c r="W6" s="154">
        <v>2031</v>
      </c>
    </row>
    <row r="7" spans="1:23" ht="22.5" customHeight="1">
      <c r="A7" s="290" t="s">
        <v>79</v>
      </c>
      <c r="B7" s="92">
        <v>1</v>
      </c>
      <c r="C7" s="160"/>
      <c r="D7" s="24"/>
      <c r="E7" s="207"/>
      <c r="F7" s="207"/>
      <c r="G7" s="207"/>
      <c r="H7" s="207"/>
      <c r="I7" s="207"/>
      <c r="J7" s="207"/>
      <c r="K7" s="207"/>
      <c r="L7" s="207"/>
      <c r="M7" s="207"/>
      <c r="N7" s="24"/>
      <c r="O7" s="207"/>
      <c r="P7" s="207"/>
      <c r="Q7" s="207"/>
      <c r="R7" s="207"/>
      <c r="S7" s="207"/>
      <c r="T7" s="207"/>
      <c r="U7" s="207"/>
      <c r="V7" s="207"/>
      <c r="W7" s="207"/>
    </row>
    <row r="8" spans="1:23" ht="22.5" customHeight="1">
      <c r="A8" s="291"/>
      <c r="B8" s="84">
        <v>2</v>
      </c>
      <c r="C8" s="161"/>
      <c r="D8" s="208"/>
      <c r="E8" s="208"/>
      <c r="F8" s="208"/>
      <c r="G8" s="208"/>
      <c r="H8" s="208"/>
      <c r="I8" s="208"/>
      <c r="J8" s="208"/>
      <c r="K8" s="208"/>
      <c r="L8" s="208"/>
      <c r="M8" s="208"/>
      <c r="N8" s="208"/>
      <c r="O8" s="208"/>
      <c r="P8" s="208"/>
      <c r="Q8" s="208"/>
      <c r="R8" s="208"/>
      <c r="S8" s="208"/>
      <c r="T8" s="208"/>
      <c r="U8" s="208"/>
      <c r="V8" s="208"/>
      <c r="W8" s="208"/>
    </row>
    <row r="9" spans="1:23" ht="22.5" customHeight="1">
      <c r="A9" s="291"/>
      <c r="B9" s="84">
        <v>3</v>
      </c>
      <c r="C9" s="161"/>
      <c r="D9" s="208"/>
      <c r="E9" s="209"/>
      <c r="F9" s="209"/>
      <c r="G9" s="209"/>
      <c r="H9" s="209"/>
      <c r="I9" s="209"/>
      <c r="J9" s="209"/>
      <c r="K9" s="209"/>
      <c r="L9" s="209"/>
      <c r="M9" s="209"/>
      <c r="N9" s="208"/>
      <c r="O9" s="209"/>
      <c r="P9" s="209"/>
      <c r="Q9" s="209"/>
      <c r="R9" s="209"/>
      <c r="S9" s="209"/>
      <c r="T9" s="209"/>
      <c r="U9" s="209"/>
      <c r="V9" s="209"/>
      <c r="W9" s="209"/>
    </row>
    <row r="10" spans="1:23" ht="22.5" customHeight="1">
      <c r="A10" s="291"/>
      <c r="B10" s="84">
        <v>4</v>
      </c>
      <c r="C10" s="161"/>
      <c r="D10" s="208"/>
      <c r="E10" s="209"/>
      <c r="F10" s="209"/>
      <c r="G10" s="209"/>
      <c r="H10" s="209"/>
      <c r="I10" s="209"/>
      <c r="J10" s="209"/>
      <c r="K10" s="209"/>
      <c r="L10" s="209"/>
      <c r="M10" s="209"/>
      <c r="N10" s="208"/>
      <c r="O10" s="209"/>
      <c r="P10" s="209"/>
      <c r="Q10" s="209"/>
      <c r="R10" s="209"/>
      <c r="S10" s="209"/>
      <c r="T10" s="209"/>
      <c r="U10" s="209"/>
      <c r="V10" s="209"/>
      <c r="W10" s="209"/>
    </row>
    <row r="11" spans="1:23" ht="22.5" customHeight="1">
      <c r="A11" s="291"/>
      <c r="B11" s="84">
        <v>5</v>
      </c>
      <c r="C11" s="161"/>
      <c r="D11" s="209"/>
      <c r="E11" s="209"/>
      <c r="F11" s="209"/>
      <c r="G11" s="209"/>
      <c r="H11" s="209"/>
      <c r="I11" s="209"/>
      <c r="J11" s="209"/>
      <c r="K11" s="209"/>
      <c r="L11" s="209"/>
      <c r="M11" s="209"/>
      <c r="N11" s="209"/>
      <c r="O11" s="209"/>
      <c r="P11" s="209"/>
      <c r="Q11" s="209"/>
      <c r="R11" s="209"/>
      <c r="S11" s="209"/>
      <c r="T11" s="209"/>
      <c r="U11" s="209"/>
      <c r="V11" s="209"/>
      <c r="W11" s="209"/>
    </row>
    <row r="12" spans="1:23" ht="22.5" customHeight="1">
      <c r="A12" s="291"/>
      <c r="B12" s="84">
        <v>6</v>
      </c>
      <c r="C12" s="161"/>
      <c r="D12" s="207"/>
      <c r="E12" s="207"/>
      <c r="F12" s="207"/>
      <c r="G12" s="207"/>
      <c r="H12" s="207"/>
      <c r="I12" s="207"/>
      <c r="J12" s="207"/>
      <c r="K12" s="207"/>
      <c r="L12" s="207"/>
      <c r="M12" s="207"/>
      <c r="N12" s="207"/>
      <c r="O12" s="207"/>
      <c r="P12" s="207"/>
      <c r="Q12" s="207"/>
      <c r="R12" s="207"/>
      <c r="S12" s="207"/>
      <c r="T12" s="207"/>
      <c r="U12" s="207"/>
      <c r="V12" s="207"/>
      <c r="W12" s="207"/>
    </row>
    <row r="13" spans="1:23" s="86" customFormat="1" ht="22.5" customHeight="1">
      <c r="A13" s="292"/>
      <c r="B13" s="293" t="s">
        <v>83</v>
      </c>
      <c r="C13" s="294"/>
      <c r="D13" s="210">
        <f aca="true" t="shared" si="0" ref="D13:M13">SUM(D7:D12)</f>
        <v>0</v>
      </c>
      <c r="E13" s="210">
        <f t="shared" si="0"/>
        <v>0</v>
      </c>
      <c r="F13" s="210">
        <f t="shared" si="0"/>
        <v>0</v>
      </c>
      <c r="G13" s="210">
        <f t="shared" si="0"/>
        <v>0</v>
      </c>
      <c r="H13" s="210">
        <f t="shared" si="0"/>
        <v>0</v>
      </c>
      <c r="I13" s="210">
        <f t="shared" si="0"/>
        <v>0</v>
      </c>
      <c r="J13" s="210">
        <f t="shared" si="0"/>
        <v>0</v>
      </c>
      <c r="K13" s="210">
        <f t="shared" si="0"/>
        <v>0</v>
      </c>
      <c r="L13" s="210">
        <f t="shared" si="0"/>
        <v>0</v>
      </c>
      <c r="M13" s="210">
        <f t="shared" si="0"/>
        <v>0</v>
      </c>
      <c r="N13" s="210">
        <f aca="true" t="shared" si="1" ref="N13:W13">SUM(N7:N12)</f>
        <v>0</v>
      </c>
      <c r="O13" s="210">
        <f t="shared" si="1"/>
        <v>0</v>
      </c>
      <c r="P13" s="210">
        <f t="shared" si="1"/>
        <v>0</v>
      </c>
      <c r="Q13" s="210">
        <f t="shared" si="1"/>
        <v>0</v>
      </c>
      <c r="R13" s="210">
        <f t="shared" si="1"/>
        <v>0</v>
      </c>
      <c r="S13" s="210">
        <f t="shared" si="1"/>
        <v>0</v>
      </c>
      <c r="T13" s="210">
        <f t="shared" si="1"/>
        <v>0</v>
      </c>
      <c r="U13" s="210">
        <f t="shared" si="1"/>
        <v>0</v>
      </c>
      <c r="V13" s="210">
        <f t="shared" si="1"/>
        <v>0</v>
      </c>
      <c r="W13" s="210">
        <f t="shared" si="1"/>
        <v>0</v>
      </c>
    </row>
    <row r="14" spans="1:23" ht="22.5" customHeight="1">
      <c r="A14" s="288" t="s">
        <v>80</v>
      </c>
      <c r="B14" s="84">
        <v>1</v>
      </c>
      <c r="C14" s="182" t="s">
        <v>57</v>
      </c>
      <c r="D14" s="208"/>
      <c r="E14" s="208"/>
      <c r="F14" s="208"/>
      <c r="G14" s="208"/>
      <c r="H14" s="208"/>
      <c r="I14" s="208"/>
      <c r="J14" s="208"/>
      <c r="K14" s="208"/>
      <c r="L14" s="208"/>
      <c r="M14" s="211"/>
      <c r="N14" s="208"/>
      <c r="O14" s="208"/>
      <c r="P14" s="208"/>
      <c r="Q14" s="208"/>
      <c r="R14" s="208"/>
      <c r="S14" s="208"/>
      <c r="T14" s="208"/>
      <c r="U14" s="208"/>
      <c r="V14" s="208"/>
      <c r="W14" s="211"/>
    </row>
    <row r="15" spans="1:23" ht="22.5" customHeight="1">
      <c r="A15" s="288"/>
      <c r="B15" s="84">
        <v>2</v>
      </c>
      <c r="C15" s="182" t="s">
        <v>81</v>
      </c>
      <c r="D15" s="208"/>
      <c r="E15" s="209"/>
      <c r="F15" s="209"/>
      <c r="G15" s="209"/>
      <c r="H15" s="209"/>
      <c r="I15" s="209"/>
      <c r="J15" s="209"/>
      <c r="K15" s="209"/>
      <c r="L15" s="209"/>
      <c r="M15" s="212"/>
      <c r="N15" s="208"/>
      <c r="O15" s="209"/>
      <c r="P15" s="209"/>
      <c r="Q15" s="209"/>
      <c r="R15" s="209"/>
      <c r="S15" s="209"/>
      <c r="T15" s="209"/>
      <c r="U15" s="209"/>
      <c r="V15" s="209"/>
      <c r="W15" s="212"/>
    </row>
    <row r="16" spans="1:23" s="86" customFormat="1" ht="22.5" customHeight="1" thickBot="1">
      <c r="A16" s="289"/>
      <c r="B16" s="295" t="s">
        <v>82</v>
      </c>
      <c r="C16" s="296"/>
      <c r="D16" s="213">
        <f aca="true" t="shared" si="2" ref="D16:L16">SUM(D14:D15)</f>
        <v>0</v>
      </c>
      <c r="E16" s="213">
        <f t="shared" si="2"/>
        <v>0</v>
      </c>
      <c r="F16" s="213">
        <f t="shared" si="2"/>
        <v>0</v>
      </c>
      <c r="G16" s="213">
        <f t="shared" si="2"/>
        <v>0</v>
      </c>
      <c r="H16" s="213">
        <f t="shared" si="2"/>
        <v>0</v>
      </c>
      <c r="I16" s="213">
        <f t="shared" si="2"/>
        <v>0</v>
      </c>
      <c r="J16" s="213">
        <f t="shared" si="2"/>
        <v>0</v>
      </c>
      <c r="K16" s="213">
        <f t="shared" si="2"/>
        <v>0</v>
      </c>
      <c r="L16" s="213">
        <f t="shared" si="2"/>
        <v>0</v>
      </c>
      <c r="M16" s="214">
        <f aca="true" t="shared" si="3" ref="M16:W16">SUM(M14:M15)</f>
        <v>0</v>
      </c>
      <c r="N16" s="213">
        <f t="shared" si="3"/>
        <v>0</v>
      </c>
      <c r="O16" s="213">
        <f t="shared" si="3"/>
        <v>0</v>
      </c>
      <c r="P16" s="213">
        <f t="shared" si="3"/>
        <v>0</v>
      </c>
      <c r="Q16" s="213">
        <f t="shared" si="3"/>
        <v>0</v>
      </c>
      <c r="R16" s="213">
        <f t="shared" si="3"/>
        <v>0</v>
      </c>
      <c r="S16" s="213">
        <f t="shared" si="3"/>
        <v>0</v>
      </c>
      <c r="T16" s="213">
        <f t="shared" si="3"/>
        <v>0</v>
      </c>
      <c r="U16" s="213">
        <f t="shared" si="3"/>
        <v>0</v>
      </c>
      <c r="V16" s="213">
        <f t="shared" si="3"/>
        <v>0</v>
      </c>
      <c r="W16" s="214">
        <f t="shared" si="3"/>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X94"/>
  <sheetViews>
    <sheetView showGridLines="0" zoomScalePageLayoutView="0" workbookViewId="0" topLeftCell="A70">
      <selection activeCell="D14" sqref="D14"/>
    </sheetView>
  </sheetViews>
  <sheetFormatPr defaultColWidth="9.00390625" defaultRowHeight="12.75"/>
  <cols>
    <col min="2" max="2" width="18.25390625" style="0" customWidth="1"/>
    <col min="3" max="3" width="18.875" style="0" customWidth="1"/>
    <col min="4" max="4" width="15.375" style="0" customWidth="1"/>
  </cols>
  <sheetData>
    <row r="3" ht="12.75">
      <c r="D3" s="7"/>
    </row>
    <row r="5" ht="13.5" thickBot="1"/>
    <row r="6" spans="1:24" ht="12.75">
      <c r="A6" s="136" t="s">
        <v>40</v>
      </c>
      <c r="B6" s="310" t="s">
        <v>89</v>
      </c>
      <c r="C6" s="311"/>
      <c r="D6" s="87">
        <v>2011</v>
      </c>
      <c r="E6" s="85">
        <v>2012</v>
      </c>
      <c r="F6" s="85">
        <v>2013</v>
      </c>
      <c r="G6" s="85">
        <v>2014</v>
      </c>
      <c r="H6" s="85">
        <v>2015</v>
      </c>
      <c r="I6" s="85">
        <v>2016</v>
      </c>
      <c r="J6" s="85">
        <v>2017</v>
      </c>
      <c r="K6" s="85">
        <v>2018</v>
      </c>
      <c r="L6" s="85">
        <v>2019</v>
      </c>
      <c r="M6" s="85">
        <v>2020</v>
      </c>
      <c r="N6" s="85">
        <v>2021</v>
      </c>
      <c r="O6" s="85">
        <v>2022</v>
      </c>
      <c r="P6" s="85">
        <v>2023</v>
      </c>
      <c r="Q6" s="85">
        <v>2024</v>
      </c>
      <c r="R6" s="85">
        <v>2025</v>
      </c>
      <c r="S6" s="85">
        <v>2026</v>
      </c>
      <c r="T6" s="85">
        <v>2027</v>
      </c>
      <c r="U6" s="85">
        <v>2028</v>
      </c>
      <c r="V6" s="85">
        <v>2029</v>
      </c>
      <c r="W6" s="88">
        <v>2030</v>
      </c>
      <c r="X6" s="88">
        <v>2031</v>
      </c>
    </row>
    <row r="7" spans="1:24" ht="12.75">
      <c r="A7" s="308" t="s">
        <v>86</v>
      </c>
      <c r="B7" s="308" t="s">
        <v>90</v>
      </c>
      <c r="C7" s="108" t="s">
        <v>94</v>
      </c>
      <c r="D7" s="173" t="s">
        <v>44</v>
      </c>
      <c r="E7" s="120"/>
      <c r="F7" s="120"/>
      <c r="G7" s="120"/>
      <c r="H7" s="120"/>
      <c r="I7" s="120"/>
      <c r="J7" s="120"/>
      <c r="K7" s="120"/>
      <c r="L7" s="120"/>
      <c r="M7" s="120"/>
      <c r="N7" s="120"/>
      <c r="O7" s="120"/>
      <c r="P7" s="120"/>
      <c r="Q7" s="120"/>
      <c r="R7" s="120"/>
      <c r="S7" s="120"/>
      <c r="T7" s="120"/>
      <c r="U7" s="120"/>
      <c r="V7" s="120"/>
      <c r="W7" s="120"/>
      <c r="X7" s="121"/>
    </row>
    <row r="8" spans="1:24" ht="12.75">
      <c r="A8" s="309"/>
      <c r="B8" s="309"/>
      <c r="C8" s="109" t="s">
        <v>84</v>
      </c>
      <c r="D8" s="173" t="s">
        <v>44</v>
      </c>
      <c r="E8" s="120"/>
      <c r="F8" s="120"/>
      <c r="G8" s="120"/>
      <c r="H8" s="120"/>
      <c r="I8" s="120"/>
      <c r="J8" s="120"/>
      <c r="K8" s="120"/>
      <c r="L8" s="120"/>
      <c r="M8" s="120"/>
      <c r="N8" s="120"/>
      <c r="O8" s="120"/>
      <c r="P8" s="120"/>
      <c r="Q8" s="120"/>
      <c r="R8" s="120"/>
      <c r="S8" s="120"/>
      <c r="T8" s="120"/>
      <c r="U8" s="120"/>
      <c r="V8" s="120"/>
      <c r="W8" s="120"/>
      <c r="X8" s="121"/>
    </row>
    <row r="9" spans="1:24" ht="12.75">
      <c r="A9" s="309"/>
      <c r="B9" s="309"/>
      <c r="C9" s="90" t="s">
        <v>93</v>
      </c>
      <c r="D9" s="173" t="s">
        <v>44</v>
      </c>
      <c r="E9" s="162"/>
      <c r="F9" s="162"/>
      <c r="G9" s="162"/>
      <c r="H9" s="162"/>
      <c r="I9" s="162"/>
      <c r="J9" s="162"/>
      <c r="K9" s="162"/>
      <c r="L9" s="162"/>
      <c r="M9" s="162"/>
      <c r="N9" s="162"/>
      <c r="O9" s="162"/>
      <c r="P9" s="162"/>
      <c r="Q9" s="162"/>
      <c r="R9" s="162"/>
      <c r="S9" s="162"/>
      <c r="T9" s="162"/>
      <c r="U9" s="162"/>
      <c r="V9" s="162"/>
      <c r="W9" s="162"/>
      <c r="X9" s="163"/>
    </row>
    <row r="10" spans="1:24" ht="12.75">
      <c r="A10" s="309"/>
      <c r="B10" s="309"/>
      <c r="C10" s="91" t="s">
        <v>84</v>
      </c>
      <c r="D10" s="173" t="s">
        <v>44</v>
      </c>
      <c r="E10" s="164"/>
      <c r="F10" s="164"/>
      <c r="G10" s="164"/>
      <c r="H10" s="164"/>
      <c r="I10" s="164"/>
      <c r="J10" s="164"/>
      <c r="K10" s="164"/>
      <c r="L10" s="164"/>
      <c r="M10" s="164"/>
      <c r="N10" s="164"/>
      <c r="O10" s="164"/>
      <c r="P10" s="164"/>
      <c r="Q10" s="164"/>
      <c r="R10" s="164"/>
      <c r="S10" s="164"/>
      <c r="T10" s="164"/>
      <c r="U10" s="164"/>
      <c r="V10" s="164"/>
      <c r="W10" s="164"/>
      <c r="X10" s="165"/>
    </row>
    <row r="11" spans="1:24" ht="12.75">
      <c r="A11" s="309"/>
      <c r="B11" s="309"/>
      <c r="C11" s="90" t="s">
        <v>85</v>
      </c>
      <c r="D11" s="173" t="s">
        <v>44</v>
      </c>
      <c r="E11" s="162"/>
      <c r="F11" s="162"/>
      <c r="G11" s="162"/>
      <c r="H11" s="162"/>
      <c r="I11" s="162"/>
      <c r="J11" s="162"/>
      <c r="K11" s="162"/>
      <c r="L11" s="162"/>
      <c r="M11" s="162"/>
      <c r="N11" s="162"/>
      <c r="O11" s="162"/>
      <c r="P11" s="162"/>
      <c r="Q11" s="162"/>
      <c r="R11" s="162"/>
      <c r="S11" s="162"/>
      <c r="T11" s="162"/>
      <c r="U11" s="162"/>
      <c r="V11" s="162"/>
      <c r="W11" s="162"/>
      <c r="X11" s="163"/>
    </row>
    <row r="12" spans="1:24" ht="12.75">
      <c r="A12" s="309"/>
      <c r="B12" s="309"/>
      <c r="C12" s="91" t="s">
        <v>84</v>
      </c>
      <c r="D12" s="173" t="s">
        <v>44</v>
      </c>
      <c r="E12" s="164"/>
      <c r="F12" s="164"/>
      <c r="G12" s="164"/>
      <c r="H12" s="164"/>
      <c r="I12" s="164"/>
      <c r="J12" s="164"/>
      <c r="K12" s="164"/>
      <c r="L12" s="164"/>
      <c r="M12" s="164"/>
      <c r="N12" s="164"/>
      <c r="O12" s="164"/>
      <c r="P12" s="164"/>
      <c r="Q12" s="164"/>
      <c r="R12" s="164"/>
      <c r="S12" s="164"/>
      <c r="T12" s="164"/>
      <c r="U12" s="164"/>
      <c r="V12" s="164"/>
      <c r="W12" s="164"/>
      <c r="X12" s="165"/>
    </row>
    <row r="13" spans="1:24" ht="12.75">
      <c r="A13" s="309"/>
      <c r="B13" s="309"/>
      <c r="C13" s="171" t="s">
        <v>110</v>
      </c>
      <c r="D13" s="176"/>
      <c r="E13" s="124">
        <f>D13+E7-E9</f>
        <v>0</v>
      </c>
      <c r="F13" s="124">
        <f aca="true" t="shared" si="0" ref="F13:N13">E13+F7-F9</f>
        <v>0</v>
      </c>
      <c r="G13" s="124">
        <f t="shared" si="0"/>
        <v>0</v>
      </c>
      <c r="H13" s="124">
        <f t="shared" si="0"/>
        <v>0</v>
      </c>
      <c r="I13" s="124">
        <f t="shared" si="0"/>
        <v>0</v>
      </c>
      <c r="J13" s="124">
        <f t="shared" si="0"/>
        <v>0</v>
      </c>
      <c r="K13" s="124">
        <f t="shared" si="0"/>
        <v>0</v>
      </c>
      <c r="L13" s="124">
        <f t="shared" si="0"/>
        <v>0</v>
      </c>
      <c r="M13" s="124">
        <f t="shared" si="0"/>
        <v>0</v>
      </c>
      <c r="N13" s="124">
        <f t="shared" si="0"/>
        <v>0</v>
      </c>
      <c r="O13" s="124">
        <f>N13+O7-O9</f>
        <v>0</v>
      </c>
      <c r="P13" s="124">
        <f aca="true" t="shared" si="1" ref="P13:X13">O13+P7-P9</f>
        <v>0</v>
      </c>
      <c r="Q13" s="124">
        <f t="shared" si="1"/>
        <v>0</v>
      </c>
      <c r="R13" s="124">
        <f t="shared" si="1"/>
        <v>0</v>
      </c>
      <c r="S13" s="124">
        <f t="shared" si="1"/>
        <v>0</v>
      </c>
      <c r="T13" s="124">
        <f t="shared" si="1"/>
        <v>0</v>
      </c>
      <c r="U13" s="124">
        <f t="shared" si="1"/>
        <v>0</v>
      </c>
      <c r="V13" s="124">
        <f t="shared" si="1"/>
        <v>0</v>
      </c>
      <c r="W13" s="124">
        <f t="shared" si="1"/>
        <v>0</v>
      </c>
      <c r="X13" s="125">
        <f t="shared" si="1"/>
        <v>0</v>
      </c>
    </row>
    <row r="14" spans="1:24" ht="12.75">
      <c r="A14" s="312"/>
      <c r="B14" s="312"/>
      <c r="C14" s="91" t="s">
        <v>84</v>
      </c>
      <c r="D14" s="177"/>
      <c r="E14" s="124">
        <f>D14+E8-E10</f>
        <v>0</v>
      </c>
      <c r="F14" s="124">
        <f aca="true" t="shared" si="2" ref="F14:N14">E14+F8-F10</f>
        <v>0</v>
      </c>
      <c r="G14" s="124">
        <f t="shared" si="2"/>
        <v>0</v>
      </c>
      <c r="H14" s="124">
        <f t="shared" si="2"/>
        <v>0</v>
      </c>
      <c r="I14" s="124">
        <f t="shared" si="2"/>
        <v>0</v>
      </c>
      <c r="J14" s="124">
        <f t="shared" si="2"/>
        <v>0</v>
      </c>
      <c r="K14" s="124">
        <f t="shared" si="2"/>
        <v>0</v>
      </c>
      <c r="L14" s="124">
        <f t="shared" si="2"/>
        <v>0</v>
      </c>
      <c r="M14" s="124">
        <f t="shared" si="2"/>
        <v>0</v>
      </c>
      <c r="N14" s="124">
        <f t="shared" si="2"/>
        <v>0</v>
      </c>
      <c r="O14" s="124">
        <f>N14+O8-O10</f>
        <v>0</v>
      </c>
      <c r="P14" s="124">
        <f aca="true" t="shared" si="3" ref="P14:X14">O14+P8-P10</f>
        <v>0</v>
      </c>
      <c r="Q14" s="124">
        <f t="shared" si="3"/>
        <v>0</v>
      </c>
      <c r="R14" s="124">
        <f t="shared" si="3"/>
        <v>0</v>
      </c>
      <c r="S14" s="124">
        <f t="shared" si="3"/>
        <v>0</v>
      </c>
      <c r="T14" s="124">
        <f t="shared" si="3"/>
        <v>0</v>
      </c>
      <c r="U14" s="124">
        <f t="shared" si="3"/>
        <v>0</v>
      </c>
      <c r="V14" s="124">
        <f t="shared" si="3"/>
        <v>0</v>
      </c>
      <c r="W14" s="124">
        <f t="shared" si="3"/>
        <v>0</v>
      </c>
      <c r="X14" s="124">
        <f t="shared" si="3"/>
        <v>0</v>
      </c>
    </row>
    <row r="15" spans="1:24" ht="12.75">
      <c r="A15" s="302" t="s">
        <v>87</v>
      </c>
      <c r="B15" s="305"/>
      <c r="C15" s="110" t="s">
        <v>94</v>
      </c>
      <c r="D15" s="173" t="s">
        <v>44</v>
      </c>
      <c r="E15" s="126"/>
      <c r="F15" s="126"/>
      <c r="G15" s="126"/>
      <c r="H15" s="126"/>
      <c r="I15" s="126"/>
      <c r="J15" s="126"/>
      <c r="K15" s="126"/>
      <c r="L15" s="126"/>
      <c r="M15" s="126"/>
      <c r="N15" s="126"/>
      <c r="O15" s="126"/>
      <c r="P15" s="126"/>
      <c r="Q15" s="126"/>
      <c r="R15" s="126"/>
      <c r="S15" s="126"/>
      <c r="T15" s="126"/>
      <c r="U15" s="126"/>
      <c r="V15" s="126"/>
      <c r="W15" s="126"/>
      <c r="X15" s="127"/>
    </row>
    <row r="16" spans="1:24" ht="12.75">
      <c r="A16" s="303"/>
      <c r="B16" s="306"/>
      <c r="C16" s="109" t="s">
        <v>84</v>
      </c>
      <c r="D16" s="173" t="s">
        <v>44</v>
      </c>
      <c r="E16" s="126"/>
      <c r="F16" s="126"/>
      <c r="G16" s="126"/>
      <c r="H16" s="126"/>
      <c r="I16" s="126"/>
      <c r="J16" s="126"/>
      <c r="K16" s="126"/>
      <c r="L16" s="126"/>
      <c r="M16" s="126"/>
      <c r="N16" s="126"/>
      <c r="O16" s="126"/>
      <c r="P16" s="126"/>
      <c r="Q16" s="126"/>
      <c r="R16" s="126"/>
      <c r="S16" s="126"/>
      <c r="T16" s="126"/>
      <c r="U16" s="126"/>
      <c r="V16" s="126"/>
      <c r="W16" s="126"/>
      <c r="X16" s="127"/>
    </row>
    <row r="17" spans="1:24" ht="12.75">
      <c r="A17" s="303"/>
      <c r="B17" s="306"/>
      <c r="C17" s="90" t="s">
        <v>93</v>
      </c>
      <c r="D17" s="173" t="s">
        <v>44</v>
      </c>
      <c r="E17" s="128"/>
      <c r="F17" s="122"/>
      <c r="G17" s="122"/>
      <c r="H17" s="122"/>
      <c r="I17" s="122"/>
      <c r="J17" s="122"/>
      <c r="K17" s="122"/>
      <c r="L17" s="122"/>
      <c r="M17" s="122"/>
      <c r="N17" s="122"/>
      <c r="O17" s="128"/>
      <c r="P17" s="122"/>
      <c r="Q17" s="122"/>
      <c r="R17" s="122"/>
      <c r="S17" s="122"/>
      <c r="T17" s="122"/>
      <c r="U17" s="122"/>
      <c r="V17" s="122"/>
      <c r="W17" s="122"/>
      <c r="X17" s="123"/>
    </row>
    <row r="18" spans="1:24" ht="12.75">
      <c r="A18" s="303"/>
      <c r="B18" s="306"/>
      <c r="C18" s="91" t="s">
        <v>84</v>
      </c>
      <c r="D18" s="173" t="s">
        <v>44</v>
      </c>
      <c r="E18" s="124"/>
      <c r="F18" s="124"/>
      <c r="G18" s="124"/>
      <c r="H18" s="124"/>
      <c r="I18" s="124"/>
      <c r="J18" s="124"/>
      <c r="K18" s="124"/>
      <c r="L18" s="124"/>
      <c r="M18" s="124"/>
      <c r="N18" s="124"/>
      <c r="O18" s="124"/>
      <c r="P18" s="124"/>
      <c r="Q18" s="124"/>
      <c r="R18" s="124"/>
      <c r="S18" s="124"/>
      <c r="T18" s="124"/>
      <c r="U18" s="124"/>
      <c r="V18" s="124"/>
      <c r="W18" s="124"/>
      <c r="X18" s="125"/>
    </row>
    <row r="19" spans="1:24" ht="12.75">
      <c r="A19" s="303"/>
      <c r="B19" s="306"/>
      <c r="C19" s="90" t="s">
        <v>85</v>
      </c>
      <c r="D19" s="173" t="s">
        <v>44</v>
      </c>
      <c r="E19" s="122"/>
      <c r="F19" s="122"/>
      <c r="G19" s="122"/>
      <c r="H19" s="122"/>
      <c r="I19" s="122"/>
      <c r="J19" s="122"/>
      <c r="K19" s="122"/>
      <c r="L19" s="122"/>
      <c r="M19" s="122"/>
      <c r="N19" s="122"/>
      <c r="O19" s="122"/>
      <c r="P19" s="122"/>
      <c r="Q19" s="122"/>
      <c r="R19" s="122"/>
      <c r="S19" s="122"/>
      <c r="T19" s="122"/>
      <c r="U19" s="122"/>
      <c r="V19" s="122"/>
      <c r="W19" s="122"/>
      <c r="X19" s="123"/>
    </row>
    <row r="20" spans="1:24" ht="12.75">
      <c r="A20" s="303"/>
      <c r="B20" s="306"/>
      <c r="C20" s="91" t="s">
        <v>84</v>
      </c>
      <c r="D20" s="173" t="s">
        <v>44</v>
      </c>
      <c r="E20" s="124"/>
      <c r="F20" s="124"/>
      <c r="G20" s="124"/>
      <c r="H20" s="124"/>
      <c r="I20" s="124"/>
      <c r="J20" s="124"/>
      <c r="K20" s="124"/>
      <c r="L20" s="124"/>
      <c r="M20" s="124"/>
      <c r="N20" s="124"/>
      <c r="O20" s="124"/>
      <c r="P20" s="124"/>
      <c r="Q20" s="124"/>
      <c r="R20" s="124"/>
      <c r="S20" s="124"/>
      <c r="T20" s="124"/>
      <c r="U20" s="124"/>
      <c r="V20" s="124"/>
      <c r="W20" s="124"/>
      <c r="X20" s="125"/>
    </row>
    <row r="21" spans="1:24" ht="12.75">
      <c r="A21" s="303"/>
      <c r="B21" s="306"/>
      <c r="C21" s="171" t="s">
        <v>110</v>
      </c>
      <c r="D21" s="176"/>
      <c r="E21" s="124">
        <f>D21+E15-E17</f>
        <v>0</v>
      </c>
      <c r="F21" s="124">
        <f aca="true" t="shared" si="4" ref="F21:N21">E21+F15-F17</f>
        <v>0</v>
      </c>
      <c r="G21" s="124">
        <f t="shared" si="4"/>
        <v>0</v>
      </c>
      <c r="H21" s="124">
        <f t="shared" si="4"/>
        <v>0</v>
      </c>
      <c r="I21" s="124">
        <f t="shared" si="4"/>
        <v>0</v>
      </c>
      <c r="J21" s="124">
        <f t="shared" si="4"/>
        <v>0</v>
      </c>
      <c r="K21" s="124">
        <f t="shared" si="4"/>
        <v>0</v>
      </c>
      <c r="L21" s="124">
        <f t="shared" si="4"/>
        <v>0</v>
      </c>
      <c r="M21" s="124">
        <f t="shared" si="4"/>
        <v>0</v>
      </c>
      <c r="N21" s="124">
        <f t="shared" si="4"/>
        <v>0</v>
      </c>
      <c r="O21" s="124">
        <f>N21+O15-O17</f>
        <v>0</v>
      </c>
      <c r="P21" s="124">
        <f aca="true" t="shared" si="5" ref="P21:X21">O21+P15-P17</f>
        <v>0</v>
      </c>
      <c r="Q21" s="124">
        <f t="shared" si="5"/>
        <v>0</v>
      </c>
      <c r="R21" s="124">
        <f t="shared" si="5"/>
        <v>0</v>
      </c>
      <c r="S21" s="124">
        <f t="shared" si="5"/>
        <v>0</v>
      </c>
      <c r="T21" s="124">
        <f t="shared" si="5"/>
        <v>0</v>
      </c>
      <c r="U21" s="124">
        <f t="shared" si="5"/>
        <v>0</v>
      </c>
      <c r="V21" s="124">
        <f t="shared" si="5"/>
        <v>0</v>
      </c>
      <c r="W21" s="124">
        <f t="shared" si="5"/>
        <v>0</v>
      </c>
      <c r="X21" s="125">
        <f t="shared" si="5"/>
        <v>0</v>
      </c>
    </row>
    <row r="22" spans="1:24" ht="12.75">
      <c r="A22" s="304"/>
      <c r="B22" s="307"/>
      <c r="C22" s="91" t="s">
        <v>84</v>
      </c>
      <c r="D22" s="177"/>
      <c r="E22" s="124">
        <f aca="true" t="shared" si="6" ref="E22:N22">D22+E16-E18</f>
        <v>0</v>
      </c>
      <c r="F22" s="124">
        <f t="shared" si="6"/>
        <v>0</v>
      </c>
      <c r="G22" s="124">
        <f t="shared" si="6"/>
        <v>0</v>
      </c>
      <c r="H22" s="124">
        <f t="shared" si="6"/>
        <v>0</v>
      </c>
      <c r="I22" s="124">
        <f t="shared" si="6"/>
        <v>0</v>
      </c>
      <c r="J22" s="124">
        <f t="shared" si="6"/>
        <v>0</v>
      </c>
      <c r="K22" s="124">
        <f t="shared" si="6"/>
        <v>0</v>
      </c>
      <c r="L22" s="124">
        <f t="shared" si="6"/>
        <v>0</v>
      </c>
      <c r="M22" s="124">
        <f t="shared" si="6"/>
        <v>0</v>
      </c>
      <c r="N22" s="124">
        <f t="shared" si="6"/>
        <v>0</v>
      </c>
      <c r="O22" s="124">
        <f aca="true" t="shared" si="7" ref="O22:X22">N22+O16-O18</f>
        <v>0</v>
      </c>
      <c r="P22" s="124">
        <f t="shared" si="7"/>
        <v>0</v>
      </c>
      <c r="Q22" s="124">
        <f t="shared" si="7"/>
        <v>0</v>
      </c>
      <c r="R22" s="124">
        <f t="shared" si="7"/>
        <v>0</v>
      </c>
      <c r="S22" s="124">
        <f t="shared" si="7"/>
        <v>0</v>
      </c>
      <c r="T22" s="124">
        <f t="shared" si="7"/>
        <v>0</v>
      </c>
      <c r="U22" s="124">
        <f t="shared" si="7"/>
        <v>0</v>
      </c>
      <c r="V22" s="124">
        <f t="shared" si="7"/>
        <v>0</v>
      </c>
      <c r="W22" s="124">
        <f t="shared" si="7"/>
        <v>0</v>
      </c>
      <c r="X22" s="124">
        <f t="shared" si="7"/>
        <v>0</v>
      </c>
    </row>
    <row r="23" spans="1:24" ht="12.75">
      <c r="A23" s="302" t="s">
        <v>88</v>
      </c>
      <c r="B23" s="305"/>
      <c r="C23" s="110" t="s">
        <v>94</v>
      </c>
      <c r="D23" s="173" t="s">
        <v>44</v>
      </c>
      <c r="E23" s="126"/>
      <c r="F23" s="126"/>
      <c r="G23" s="126"/>
      <c r="H23" s="126"/>
      <c r="I23" s="126"/>
      <c r="J23" s="126"/>
      <c r="K23" s="126"/>
      <c r="L23" s="126"/>
      <c r="M23" s="126"/>
      <c r="N23" s="126"/>
      <c r="O23" s="126"/>
      <c r="P23" s="126"/>
      <c r="Q23" s="126"/>
      <c r="R23" s="126"/>
      <c r="S23" s="126"/>
      <c r="T23" s="126"/>
      <c r="U23" s="126"/>
      <c r="V23" s="126"/>
      <c r="W23" s="126"/>
      <c r="X23" s="127"/>
    </row>
    <row r="24" spans="1:24" ht="12.75">
      <c r="A24" s="303"/>
      <c r="B24" s="306"/>
      <c r="C24" s="109" t="s">
        <v>84</v>
      </c>
      <c r="D24" s="173" t="s">
        <v>44</v>
      </c>
      <c r="E24" s="126"/>
      <c r="F24" s="126"/>
      <c r="G24" s="126"/>
      <c r="H24" s="126"/>
      <c r="I24" s="126"/>
      <c r="J24" s="126"/>
      <c r="K24" s="126"/>
      <c r="L24" s="126"/>
      <c r="M24" s="126"/>
      <c r="N24" s="126"/>
      <c r="O24" s="126"/>
      <c r="P24" s="126"/>
      <c r="Q24" s="126"/>
      <c r="R24" s="126"/>
      <c r="S24" s="126"/>
      <c r="T24" s="126"/>
      <c r="U24" s="126"/>
      <c r="V24" s="126"/>
      <c r="W24" s="126"/>
      <c r="X24" s="127"/>
    </row>
    <row r="25" spans="1:24" ht="12.75">
      <c r="A25" s="303"/>
      <c r="B25" s="306"/>
      <c r="C25" s="90" t="s">
        <v>93</v>
      </c>
      <c r="D25" s="173" t="s">
        <v>44</v>
      </c>
      <c r="E25" s="124"/>
      <c r="F25" s="124"/>
      <c r="G25" s="124"/>
      <c r="H25" s="124"/>
      <c r="I25" s="124"/>
      <c r="J25" s="124"/>
      <c r="K25" s="124"/>
      <c r="L25" s="124"/>
      <c r="M25" s="124"/>
      <c r="N25" s="124"/>
      <c r="O25" s="124"/>
      <c r="P25" s="124"/>
      <c r="Q25" s="124"/>
      <c r="R25" s="124"/>
      <c r="S25" s="124"/>
      <c r="T25" s="124"/>
      <c r="U25" s="124"/>
      <c r="V25" s="124"/>
      <c r="W25" s="124"/>
      <c r="X25" s="125"/>
    </row>
    <row r="26" spans="1:24" ht="12.75">
      <c r="A26" s="303"/>
      <c r="B26" s="306"/>
      <c r="C26" s="91" t="s">
        <v>84</v>
      </c>
      <c r="D26" s="173" t="s">
        <v>44</v>
      </c>
      <c r="E26" s="124"/>
      <c r="F26" s="124"/>
      <c r="G26" s="124"/>
      <c r="H26" s="124"/>
      <c r="I26" s="124"/>
      <c r="J26" s="124"/>
      <c r="K26" s="124"/>
      <c r="L26" s="124"/>
      <c r="M26" s="124"/>
      <c r="N26" s="124"/>
      <c r="O26" s="124"/>
      <c r="P26" s="124"/>
      <c r="Q26" s="124"/>
      <c r="R26" s="124"/>
      <c r="S26" s="124"/>
      <c r="T26" s="124"/>
      <c r="U26" s="124"/>
      <c r="V26" s="124"/>
      <c r="W26" s="124"/>
      <c r="X26" s="125"/>
    </row>
    <row r="27" spans="1:24" ht="12.75">
      <c r="A27" s="303"/>
      <c r="B27" s="306"/>
      <c r="C27" s="90" t="s">
        <v>85</v>
      </c>
      <c r="D27" s="173" t="s">
        <v>44</v>
      </c>
      <c r="E27" s="124"/>
      <c r="F27" s="124"/>
      <c r="G27" s="124"/>
      <c r="H27" s="124"/>
      <c r="I27" s="124"/>
      <c r="J27" s="124"/>
      <c r="K27" s="124"/>
      <c r="L27" s="124"/>
      <c r="M27" s="124"/>
      <c r="N27" s="124"/>
      <c r="O27" s="124"/>
      <c r="P27" s="124"/>
      <c r="Q27" s="124"/>
      <c r="R27" s="124"/>
      <c r="S27" s="124"/>
      <c r="T27" s="124"/>
      <c r="U27" s="124"/>
      <c r="V27" s="124"/>
      <c r="W27" s="124"/>
      <c r="X27" s="125"/>
    </row>
    <row r="28" spans="1:24" ht="12.75">
      <c r="A28" s="303"/>
      <c r="B28" s="306"/>
      <c r="C28" s="91" t="s">
        <v>84</v>
      </c>
      <c r="D28" s="173" t="s">
        <v>44</v>
      </c>
      <c r="E28" s="124"/>
      <c r="F28" s="124"/>
      <c r="G28" s="124"/>
      <c r="H28" s="124"/>
      <c r="I28" s="124"/>
      <c r="J28" s="124"/>
      <c r="K28" s="124"/>
      <c r="L28" s="124"/>
      <c r="M28" s="124"/>
      <c r="N28" s="124"/>
      <c r="O28" s="124"/>
      <c r="P28" s="124"/>
      <c r="Q28" s="124"/>
      <c r="R28" s="124"/>
      <c r="S28" s="124"/>
      <c r="T28" s="124"/>
      <c r="U28" s="124"/>
      <c r="V28" s="124"/>
      <c r="W28" s="124"/>
      <c r="X28" s="125"/>
    </row>
    <row r="29" spans="1:24" ht="12.75">
      <c r="A29" s="303"/>
      <c r="B29" s="306"/>
      <c r="C29" s="171" t="s">
        <v>110</v>
      </c>
      <c r="D29" s="176"/>
      <c r="E29" s="124">
        <f>D29+E23-E25</f>
        <v>0</v>
      </c>
      <c r="F29" s="124">
        <f aca="true" t="shared" si="8" ref="F29:N29">E29+F23-F25</f>
        <v>0</v>
      </c>
      <c r="G29" s="124">
        <f t="shared" si="8"/>
        <v>0</v>
      </c>
      <c r="H29" s="124">
        <f t="shared" si="8"/>
        <v>0</v>
      </c>
      <c r="I29" s="124">
        <f t="shared" si="8"/>
        <v>0</v>
      </c>
      <c r="J29" s="124">
        <f t="shared" si="8"/>
        <v>0</v>
      </c>
      <c r="K29" s="124">
        <f t="shared" si="8"/>
        <v>0</v>
      </c>
      <c r="L29" s="124">
        <f t="shared" si="8"/>
        <v>0</v>
      </c>
      <c r="M29" s="124">
        <f t="shared" si="8"/>
        <v>0</v>
      </c>
      <c r="N29" s="124">
        <f t="shared" si="8"/>
        <v>0</v>
      </c>
      <c r="O29" s="124">
        <f>N29+O23-O25</f>
        <v>0</v>
      </c>
      <c r="P29" s="124">
        <f aca="true" t="shared" si="9" ref="P29:X29">O29+P23-P25</f>
        <v>0</v>
      </c>
      <c r="Q29" s="124">
        <f t="shared" si="9"/>
        <v>0</v>
      </c>
      <c r="R29" s="124">
        <f t="shared" si="9"/>
        <v>0</v>
      </c>
      <c r="S29" s="124">
        <f t="shared" si="9"/>
        <v>0</v>
      </c>
      <c r="T29" s="124">
        <f t="shared" si="9"/>
        <v>0</v>
      </c>
      <c r="U29" s="124">
        <f t="shared" si="9"/>
        <v>0</v>
      </c>
      <c r="V29" s="124">
        <f t="shared" si="9"/>
        <v>0</v>
      </c>
      <c r="W29" s="124">
        <f t="shared" si="9"/>
        <v>0</v>
      </c>
      <c r="X29" s="125">
        <f t="shared" si="9"/>
        <v>0</v>
      </c>
    </row>
    <row r="30" spans="1:24" ht="12.75">
      <c r="A30" s="304"/>
      <c r="B30" s="307"/>
      <c r="C30" s="91" t="s">
        <v>84</v>
      </c>
      <c r="D30" s="177"/>
      <c r="E30" s="124">
        <f aca="true" t="shared" si="10" ref="E30:N30">D30+E24-E26</f>
        <v>0</v>
      </c>
      <c r="F30" s="124">
        <f t="shared" si="10"/>
        <v>0</v>
      </c>
      <c r="G30" s="124">
        <f t="shared" si="10"/>
        <v>0</v>
      </c>
      <c r="H30" s="124">
        <f t="shared" si="10"/>
        <v>0</v>
      </c>
      <c r="I30" s="124">
        <f t="shared" si="10"/>
        <v>0</v>
      </c>
      <c r="J30" s="124">
        <f t="shared" si="10"/>
        <v>0</v>
      </c>
      <c r="K30" s="124">
        <f t="shared" si="10"/>
        <v>0</v>
      </c>
      <c r="L30" s="124">
        <f t="shared" si="10"/>
        <v>0</v>
      </c>
      <c r="M30" s="124">
        <f t="shared" si="10"/>
        <v>0</v>
      </c>
      <c r="N30" s="124">
        <f t="shared" si="10"/>
        <v>0</v>
      </c>
      <c r="O30" s="124">
        <f aca="true" t="shared" si="11" ref="O30:X30">N30+O24-O26</f>
        <v>0</v>
      </c>
      <c r="P30" s="124">
        <f t="shared" si="11"/>
        <v>0</v>
      </c>
      <c r="Q30" s="124">
        <f t="shared" si="11"/>
        <v>0</v>
      </c>
      <c r="R30" s="124">
        <f t="shared" si="11"/>
        <v>0</v>
      </c>
      <c r="S30" s="124">
        <f t="shared" si="11"/>
        <v>0</v>
      </c>
      <c r="T30" s="124">
        <f t="shared" si="11"/>
        <v>0</v>
      </c>
      <c r="U30" s="124">
        <f t="shared" si="11"/>
        <v>0</v>
      </c>
      <c r="V30" s="124">
        <f t="shared" si="11"/>
        <v>0</v>
      </c>
      <c r="W30" s="124">
        <f t="shared" si="11"/>
        <v>0</v>
      </c>
      <c r="X30" s="124">
        <f t="shared" si="11"/>
        <v>0</v>
      </c>
    </row>
    <row r="31" spans="1:24" ht="12.75">
      <c r="A31" s="302" t="s">
        <v>111</v>
      </c>
      <c r="B31" s="305"/>
      <c r="C31" s="110" t="s">
        <v>94</v>
      </c>
      <c r="D31" s="173" t="s">
        <v>44</v>
      </c>
      <c r="E31" s="126"/>
      <c r="F31" s="126"/>
      <c r="G31" s="126"/>
      <c r="H31" s="126"/>
      <c r="I31" s="126"/>
      <c r="J31" s="126"/>
      <c r="K31" s="126"/>
      <c r="L31" s="126"/>
      <c r="M31" s="126"/>
      <c r="N31" s="126"/>
      <c r="O31" s="126"/>
      <c r="P31" s="126"/>
      <c r="Q31" s="126"/>
      <c r="R31" s="126"/>
      <c r="S31" s="126"/>
      <c r="T31" s="126"/>
      <c r="U31" s="126"/>
      <c r="V31" s="126"/>
      <c r="W31" s="126"/>
      <c r="X31" s="127"/>
    </row>
    <row r="32" spans="1:24" ht="12.75">
      <c r="A32" s="303"/>
      <c r="B32" s="306"/>
      <c r="C32" s="109" t="s">
        <v>84</v>
      </c>
      <c r="D32" s="173" t="s">
        <v>44</v>
      </c>
      <c r="E32" s="126"/>
      <c r="F32" s="126"/>
      <c r="G32" s="126"/>
      <c r="H32" s="126"/>
      <c r="I32" s="126"/>
      <c r="J32" s="126"/>
      <c r="K32" s="126"/>
      <c r="L32" s="126"/>
      <c r="M32" s="126"/>
      <c r="N32" s="126"/>
      <c r="O32" s="126"/>
      <c r="P32" s="126"/>
      <c r="Q32" s="126"/>
      <c r="R32" s="126"/>
      <c r="S32" s="126"/>
      <c r="T32" s="126"/>
      <c r="U32" s="126"/>
      <c r="V32" s="126"/>
      <c r="W32" s="126"/>
      <c r="X32" s="127"/>
    </row>
    <row r="33" spans="1:24" ht="12.75">
      <c r="A33" s="303"/>
      <c r="B33" s="306"/>
      <c r="C33" s="90" t="s">
        <v>93</v>
      </c>
      <c r="D33" s="173" t="s">
        <v>44</v>
      </c>
      <c r="E33" s="124"/>
      <c r="F33" s="124"/>
      <c r="G33" s="124"/>
      <c r="H33" s="124"/>
      <c r="I33" s="124"/>
      <c r="J33" s="124"/>
      <c r="K33" s="124"/>
      <c r="L33" s="124"/>
      <c r="M33" s="124"/>
      <c r="N33" s="124"/>
      <c r="O33" s="124"/>
      <c r="P33" s="124"/>
      <c r="Q33" s="124"/>
      <c r="R33" s="124"/>
      <c r="S33" s="124"/>
      <c r="T33" s="124"/>
      <c r="U33" s="124"/>
      <c r="V33" s="124"/>
      <c r="W33" s="124"/>
      <c r="X33" s="125"/>
    </row>
    <row r="34" spans="1:24" ht="12.75">
      <c r="A34" s="303"/>
      <c r="B34" s="306"/>
      <c r="C34" s="91" t="s">
        <v>84</v>
      </c>
      <c r="D34" s="173" t="s">
        <v>44</v>
      </c>
      <c r="E34" s="124"/>
      <c r="F34" s="124"/>
      <c r="G34" s="124"/>
      <c r="H34" s="124"/>
      <c r="I34" s="124"/>
      <c r="J34" s="124"/>
      <c r="K34" s="124"/>
      <c r="L34" s="124"/>
      <c r="M34" s="124"/>
      <c r="N34" s="124"/>
      <c r="O34" s="124"/>
      <c r="P34" s="124"/>
      <c r="Q34" s="124"/>
      <c r="R34" s="124"/>
      <c r="S34" s="124"/>
      <c r="T34" s="124"/>
      <c r="U34" s="124"/>
      <c r="V34" s="124"/>
      <c r="W34" s="124"/>
      <c r="X34" s="125"/>
    </row>
    <row r="35" spans="1:24" ht="12.75">
      <c r="A35" s="303"/>
      <c r="B35" s="306"/>
      <c r="C35" s="90" t="s">
        <v>85</v>
      </c>
      <c r="D35" s="173" t="s">
        <v>44</v>
      </c>
      <c r="E35" s="124"/>
      <c r="F35" s="124"/>
      <c r="G35" s="124"/>
      <c r="H35" s="124"/>
      <c r="I35" s="124"/>
      <c r="J35" s="124"/>
      <c r="K35" s="124"/>
      <c r="L35" s="124"/>
      <c r="M35" s="124"/>
      <c r="N35" s="124"/>
      <c r="O35" s="124"/>
      <c r="P35" s="124"/>
      <c r="Q35" s="124"/>
      <c r="R35" s="124"/>
      <c r="S35" s="124"/>
      <c r="T35" s="124"/>
      <c r="U35" s="124"/>
      <c r="V35" s="124"/>
      <c r="W35" s="124"/>
      <c r="X35" s="125"/>
    </row>
    <row r="36" spans="1:24" ht="12.75">
      <c r="A36" s="303"/>
      <c r="B36" s="306"/>
      <c r="C36" s="91" t="s">
        <v>84</v>
      </c>
      <c r="D36" s="173" t="s">
        <v>44</v>
      </c>
      <c r="E36" s="124"/>
      <c r="F36" s="124"/>
      <c r="G36" s="124"/>
      <c r="H36" s="124"/>
      <c r="I36" s="124"/>
      <c r="J36" s="124"/>
      <c r="K36" s="124"/>
      <c r="L36" s="124"/>
      <c r="M36" s="124"/>
      <c r="N36" s="124"/>
      <c r="O36" s="124"/>
      <c r="P36" s="124"/>
      <c r="Q36" s="124"/>
      <c r="R36" s="124"/>
      <c r="S36" s="124"/>
      <c r="T36" s="124"/>
      <c r="U36" s="124"/>
      <c r="V36" s="124"/>
      <c r="W36" s="124"/>
      <c r="X36" s="125"/>
    </row>
    <row r="37" spans="1:24" ht="12.75">
      <c r="A37" s="303"/>
      <c r="B37" s="306"/>
      <c r="C37" s="171" t="s">
        <v>110</v>
      </c>
      <c r="D37" s="176"/>
      <c r="E37" s="124">
        <f>D37+E31-E33</f>
        <v>0</v>
      </c>
      <c r="F37" s="124">
        <f aca="true" t="shared" si="12" ref="F37:N37">E37+F31-F33</f>
        <v>0</v>
      </c>
      <c r="G37" s="124">
        <f t="shared" si="12"/>
        <v>0</v>
      </c>
      <c r="H37" s="124">
        <f t="shared" si="12"/>
        <v>0</v>
      </c>
      <c r="I37" s="124">
        <f t="shared" si="12"/>
        <v>0</v>
      </c>
      <c r="J37" s="124">
        <f t="shared" si="12"/>
        <v>0</v>
      </c>
      <c r="K37" s="124">
        <f t="shared" si="12"/>
        <v>0</v>
      </c>
      <c r="L37" s="124">
        <f t="shared" si="12"/>
        <v>0</v>
      </c>
      <c r="M37" s="124">
        <f t="shared" si="12"/>
        <v>0</v>
      </c>
      <c r="N37" s="124">
        <f t="shared" si="12"/>
        <v>0</v>
      </c>
      <c r="O37" s="124">
        <f>N37+O31-O33</f>
        <v>0</v>
      </c>
      <c r="P37" s="124">
        <f aca="true" t="shared" si="13" ref="P37:X37">O37+P31-P33</f>
        <v>0</v>
      </c>
      <c r="Q37" s="124">
        <f t="shared" si="13"/>
        <v>0</v>
      </c>
      <c r="R37" s="124">
        <f t="shared" si="13"/>
        <v>0</v>
      </c>
      <c r="S37" s="124">
        <f t="shared" si="13"/>
        <v>0</v>
      </c>
      <c r="T37" s="124">
        <f t="shared" si="13"/>
        <v>0</v>
      </c>
      <c r="U37" s="124">
        <f t="shared" si="13"/>
        <v>0</v>
      </c>
      <c r="V37" s="124">
        <f t="shared" si="13"/>
        <v>0</v>
      </c>
      <c r="W37" s="124">
        <f t="shared" si="13"/>
        <v>0</v>
      </c>
      <c r="X37" s="125">
        <f t="shared" si="13"/>
        <v>0</v>
      </c>
    </row>
    <row r="38" spans="1:24" ht="12.75">
      <c r="A38" s="304"/>
      <c r="B38" s="307"/>
      <c r="C38" s="91" t="s">
        <v>84</v>
      </c>
      <c r="D38" s="177"/>
      <c r="E38" s="124">
        <f aca="true" t="shared" si="14" ref="E38:N38">D38+E32-E34</f>
        <v>0</v>
      </c>
      <c r="F38" s="124">
        <f t="shared" si="14"/>
        <v>0</v>
      </c>
      <c r="G38" s="124">
        <f t="shared" si="14"/>
        <v>0</v>
      </c>
      <c r="H38" s="124">
        <f t="shared" si="14"/>
        <v>0</v>
      </c>
      <c r="I38" s="124">
        <f t="shared" si="14"/>
        <v>0</v>
      </c>
      <c r="J38" s="124">
        <f t="shared" si="14"/>
        <v>0</v>
      </c>
      <c r="K38" s="124">
        <f t="shared" si="14"/>
        <v>0</v>
      </c>
      <c r="L38" s="124">
        <f t="shared" si="14"/>
        <v>0</v>
      </c>
      <c r="M38" s="124">
        <f t="shared" si="14"/>
        <v>0</v>
      </c>
      <c r="N38" s="124">
        <f t="shared" si="14"/>
        <v>0</v>
      </c>
      <c r="O38" s="124">
        <f aca="true" t="shared" si="15" ref="O38:X38">N38+O32-O34</f>
        <v>0</v>
      </c>
      <c r="P38" s="124">
        <f t="shared" si="15"/>
        <v>0</v>
      </c>
      <c r="Q38" s="124">
        <f t="shared" si="15"/>
        <v>0</v>
      </c>
      <c r="R38" s="124">
        <f t="shared" si="15"/>
        <v>0</v>
      </c>
      <c r="S38" s="124">
        <f t="shared" si="15"/>
        <v>0</v>
      </c>
      <c r="T38" s="124">
        <f t="shared" si="15"/>
        <v>0</v>
      </c>
      <c r="U38" s="124">
        <f t="shared" si="15"/>
        <v>0</v>
      </c>
      <c r="V38" s="124">
        <f t="shared" si="15"/>
        <v>0</v>
      </c>
      <c r="W38" s="124">
        <f t="shared" si="15"/>
        <v>0</v>
      </c>
      <c r="X38" s="124">
        <f t="shared" si="15"/>
        <v>0</v>
      </c>
    </row>
    <row r="39" spans="1:24" ht="12.75">
      <c r="A39" s="302" t="s">
        <v>112</v>
      </c>
      <c r="B39" s="305"/>
      <c r="C39" s="110" t="s">
        <v>94</v>
      </c>
      <c r="D39" s="173" t="s">
        <v>44</v>
      </c>
      <c r="E39" s="126"/>
      <c r="F39" s="126"/>
      <c r="G39" s="126"/>
      <c r="H39" s="126"/>
      <c r="I39" s="126"/>
      <c r="J39" s="126"/>
      <c r="K39" s="126"/>
      <c r="L39" s="126"/>
      <c r="M39" s="126"/>
      <c r="N39" s="126"/>
      <c r="O39" s="126"/>
      <c r="P39" s="126"/>
      <c r="Q39" s="126"/>
      <c r="R39" s="126"/>
      <c r="S39" s="126"/>
      <c r="T39" s="126"/>
      <c r="U39" s="126"/>
      <c r="V39" s="126"/>
      <c r="W39" s="126"/>
      <c r="X39" s="127"/>
    </row>
    <row r="40" spans="1:24" ht="12.75">
      <c r="A40" s="303"/>
      <c r="B40" s="306"/>
      <c r="C40" s="109" t="s">
        <v>84</v>
      </c>
      <c r="D40" s="173" t="s">
        <v>44</v>
      </c>
      <c r="E40" s="126"/>
      <c r="F40" s="126"/>
      <c r="G40" s="126"/>
      <c r="H40" s="126"/>
      <c r="I40" s="126"/>
      <c r="J40" s="126"/>
      <c r="K40" s="126"/>
      <c r="L40" s="126"/>
      <c r="M40" s="126"/>
      <c r="N40" s="126"/>
      <c r="O40" s="126"/>
      <c r="P40" s="126"/>
      <c r="Q40" s="126"/>
      <c r="R40" s="126"/>
      <c r="S40" s="126"/>
      <c r="T40" s="126"/>
      <c r="U40" s="126"/>
      <c r="V40" s="126"/>
      <c r="W40" s="126"/>
      <c r="X40" s="127"/>
    </row>
    <row r="41" spans="1:24" ht="12.75">
      <c r="A41" s="303"/>
      <c r="B41" s="306"/>
      <c r="C41" s="90" t="s">
        <v>93</v>
      </c>
      <c r="D41" s="173" t="s">
        <v>44</v>
      </c>
      <c r="E41" s="124"/>
      <c r="F41" s="124"/>
      <c r="G41" s="124"/>
      <c r="H41" s="124"/>
      <c r="I41" s="124"/>
      <c r="J41" s="124"/>
      <c r="K41" s="124"/>
      <c r="L41" s="124"/>
      <c r="M41" s="124"/>
      <c r="N41" s="124"/>
      <c r="O41" s="124"/>
      <c r="P41" s="124"/>
      <c r="Q41" s="124"/>
      <c r="R41" s="124"/>
      <c r="S41" s="124"/>
      <c r="T41" s="124"/>
      <c r="U41" s="124"/>
      <c r="V41" s="124"/>
      <c r="W41" s="124"/>
      <c r="X41" s="125"/>
    </row>
    <row r="42" spans="1:24" ht="12.75">
      <c r="A42" s="303"/>
      <c r="B42" s="306"/>
      <c r="C42" s="91" t="s">
        <v>84</v>
      </c>
      <c r="D42" s="173" t="s">
        <v>44</v>
      </c>
      <c r="E42" s="124"/>
      <c r="F42" s="124"/>
      <c r="G42" s="124"/>
      <c r="H42" s="124"/>
      <c r="I42" s="124"/>
      <c r="J42" s="124"/>
      <c r="K42" s="124"/>
      <c r="L42" s="124"/>
      <c r="M42" s="124"/>
      <c r="N42" s="124"/>
      <c r="O42" s="124"/>
      <c r="P42" s="124"/>
      <c r="Q42" s="124"/>
      <c r="R42" s="124"/>
      <c r="S42" s="124"/>
      <c r="T42" s="124"/>
      <c r="U42" s="124"/>
      <c r="V42" s="124"/>
      <c r="W42" s="124"/>
      <c r="X42" s="125"/>
    </row>
    <row r="43" spans="1:24" ht="12.75">
      <c r="A43" s="303"/>
      <c r="B43" s="306"/>
      <c r="C43" s="90" t="s">
        <v>85</v>
      </c>
      <c r="D43" s="173" t="s">
        <v>44</v>
      </c>
      <c r="E43" s="124"/>
      <c r="F43" s="124"/>
      <c r="G43" s="124"/>
      <c r="H43" s="124"/>
      <c r="I43" s="124"/>
      <c r="J43" s="124"/>
      <c r="K43" s="124"/>
      <c r="L43" s="124"/>
      <c r="M43" s="124"/>
      <c r="N43" s="124"/>
      <c r="O43" s="124"/>
      <c r="P43" s="124"/>
      <c r="Q43" s="124"/>
      <c r="R43" s="124"/>
      <c r="S43" s="124"/>
      <c r="T43" s="124"/>
      <c r="U43" s="124"/>
      <c r="V43" s="124"/>
      <c r="W43" s="124"/>
      <c r="X43" s="125"/>
    </row>
    <row r="44" spans="1:24" ht="12.75">
      <c r="A44" s="303"/>
      <c r="B44" s="306"/>
      <c r="C44" s="91" t="s">
        <v>84</v>
      </c>
      <c r="D44" s="173" t="s">
        <v>44</v>
      </c>
      <c r="E44" s="124"/>
      <c r="F44" s="124"/>
      <c r="G44" s="124"/>
      <c r="H44" s="124"/>
      <c r="I44" s="124"/>
      <c r="J44" s="124"/>
      <c r="K44" s="124"/>
      <c r="L44" s="124"/>
      <c r="M44" s="124"/>
      <c r="N44" s="124"/>
      <c r="O44" s="124"/>
      <c r="P44" s="124"/>
      <c r="Q44" s="124"/>
      <c r="R44" s="124"/>
      <c r="S44" s="124"/>
      <c r="T44" s="124"/>
      <c r="U44" s="124"/>
      <c r="V44" s="124"/>
      <c r="W44" s="124"/>
      <c r="X44" s="125"/>
    </row>
    <row r="45" spans="1:24" ht="12.75">
      <c r="A45" s="303"/>
      <c r="B45" s="306"/>
      <c r="C45" s="171" t="s">
        <v>110</v>
      </c>
      <c r="D45" s="176"/>
      <c r="E45" s="124">
        <f>D45+E39-E41</f>
        <v>0</v>
      </c>
      <c r="F45" s="124">
        <f aca="true" t="shared" si="16" ref="F45:N45">E45+F39-F41</f>
        <v>0</v>
      </c>
      <c r="G45" s="124">
        <f t="shared" si="16"/>
        <v>0</v>
      </c>
      <c r="H45" s="124">
        <f t="shared" si="16"/>
        <v>0</v>
      </c>
      <c r="I45" s="124">
        <f t="shared" si="16"/>
        <v>0</v>
      </c>
      <c r="J45" s="124">
        <f t="shared" si="16"/>
        <v>0</v>
      </c>
      <c r="K45" s="124">
        <f t="shared" si="16"/>
        <v>0</v>
      </c>
      <c r="L45" s="124">
        <f t="shared" si="16"/>
        <v>0</v>
      </c>
      <c r="M45" s="124">
        <f t="shared" si="16"/>
        <v>0</v>
      </c>
      <c r="N45" s="124">
        <f t="shared" si="16"/>
        <v>0</v>
      </c>
      <c r="O45" s="124">
        <f>N45+O39-O41</f>
        <v>0</v>
      </c>
      <c r="P45" s="124">
        <f aca="true" t="shared" si="17" ref="P45:X45">O45+P39-P41</f>
        <v>0</v>
      </c>
      <c r="Q45" s="124">
        <f t="shared" si="17"/>
        <v>0</v>
      </c>
      <c r="R45" s="124">
        <f t="shared" si="17"/>
        <v>0</v>
      </c>
      <c r="S45" s="124">
        <f t="shared" si="17"/>
        <v>0</v>
      </c>
      <c r="T45" s="124">
        <f t="shared" si="17"/>
        <v>0</v>
      </c>
      <c r="U45" s="124">
        <f t="shared" si="17"/>
        <v>0</v>
      </c>
      <c r="V45" s="124">
        <f t="shared" si="17"/>
        <v>0</v>
      </c>
      <c r="W45" s="124">
        <f t="shared" si="17"/>
        <v>0</v>
      </c>
      <c r="X45" s="125">
        <f t="shared" si="17"/>
        <v>0</v>
      </c>
    </row>
    <row r="46" spans="1:24" ht="12.75">
      <c r="A46" s="304"/>
      <c r="B46" s="307"/>
      <c r="C46" s="91" t="s">
        <v>84</v>
      </c>
      <c r="D46" s="177"/>
      <c r="E46" s="124">
        <f aca="true" t="shared" si="18" ref="E46:N46">D46+E40-E42</f>
        <v>0</v>
      </c>
      <c r="F46" s="124">
        <f t="shared" si="18"/>
        <v>0</v>
      </c>
      <c r="G46" s="124">
        <f t="shared" si="18"/>
        <v>0</v>
      </c>
      <c r="H46" s="124">
        <f t="shared" si="18"/>
        <v>0</v>
      </c>
      <c r="I46" s="124">
        <f t="shared" si="18"/>
        <v>0</v>
      </c>
      <c r="J46" s="124">
        <f t="shared" si="18"/>
        <v>0</v>
      </c>
      <c r="K46" s="124">
        <f t="shared" si="18"/>
        <v>0</v>
      </c>
      <c r="L46" s="124">
        <f t="shared" si="18"/>
        <v>0</v>
      </c>
      <c r="M46" s="124">
        <f t="shared" si="18"/>
        <v>0</v>
      </c>
      <c r="N46" s="124">
        <f t="shared" si="18"/>
        <v>0</v>
      </c>
      <c r="O46" s="124">
        <f aca="true" t="shared" si="19" ref="O46:X46">N46+O40-O42</f>
        <v>0</v>
      </c>
      <c r="P46" s="124">
        <f t="shared" si="19"/>
        <v>0</v>
      </c>
      <c r="Q46" s="124">
        <f t="shared" si="19"/>
        <v>0</v>
      </c>
      <c r="R46" s="124">
        <f t="shared" si="19"/>
        <v>0</v>
      </c>
      <c r="S46" s="124">
        <f t="shared" si="19"/>
        <v>0</v>
      </c>
      <c r="T46" s="124">
        <f t="shared" si="19"/>
        <v>0</v>
      </c>
      <c r="U46" s="124">
        <f t="shared" si="19"/>
        <v>0</v>
      </c>
      <c r="V46" s="124">
        <f t="shared" si="19"/>
        <v>0</v>
      </c>
      <c r="W46" s="124">
        <f t="shared" si="19"/>
        <v>0</v>
      </c>
      <c r="X46" s="124">
        <f t="shared" si="19"/>
        <v>0</v>
      </c>
    </row>
    <row r="47" spans="1:24" ht="12.75">
      <c r="A47" s="302" t="s">
        <v>113</v>
      </c>
      <c r="B47" s="305"/>
      <c r="C47" s="110" t="s">
        <v>94</v>
      </c>
      <c r="D47" s="173" t="s">
        <v>44</v>
      </c>
      <c r="E47" s="126"/>
      <c r="F47" s="126"/>
      <c r="G47" s="126"/>
      <c r="H47" s="126"/>
      <c r="I47" s="126"/>
      <c r="J47" s="126"/>
      <c r="K47" s="126"/>
      <c r="L47" s="126"/>
      <c r="M47" s="126"/>
      <c r="N47" s="126"/>
      <c r="O47" s="126"/>
      <c r="P47" s="126"/>
      <c r="Q47" s="126"/>
      <c r="R47" s="126"/>
      <c r="S47" s="126"/>
      <c r="T47" s="126"/>
      <c r="U47" s="126"/>
      <c r="V47" s="126"/>
      <c r="W47" s="126"/>
      <c r="X47" s="127"/>
    </row>
    <row r="48" spans="1:24" ht="12.75">
      <c r="A48" s="303"/>
      <c r="B48" s="306"/>
      <c r="C48" s="109" t="s">
        <v>84</v>
      </c>
      <c r="D48" s="173" t="s">
        <v>44</v>
      </c>
      <c r="E48" s="126"/>
      <c r="F48" s="126"/>
      <c r="G48" s="126"/>
      <c r="H48" s="126"/>
      <c r="I48" s="126"/>
      <c r="J48" s="126"/>
      <c r="K48" s="126"/>
      <c r="L48" s="126"/>
      <c r="M48" s="126"/>
      <c r="N48" s="126"/>
      <c r="O48" s="126"/>
      <c r="P48" s="126"/>
      <c r="Q48" s="126"/>
      <c r="R48" s="126"/>
      <c r="S48" s="126"/>
      <c r="T48" s="126"/>
      <c r="U48" s="126"/>
      <c r="V48" s="126"/>
      <c r="W48" s="126"/>
      <c r="X48" s="127"/>
    </row>
    <row r="49" spans="1:24" ht="12.75">
      <c r="A49" s="303"/>
      <c r="B49" s="306"/>
      <c r="C49" s="90" t="s">
        <v>93</v>
      </c>
      <c r="D49" s="173" t="s">
        <v>44</v>
      </c>
      <c r="E49" s="124"/>
      <c r="F49" s="124"/>
      <c r="G49" s="124"/>
      <c r="H49" s="124"/>
      <c r="I49" s="124"/>
      <c r="J49" s="124"/>
      <c r="K49" s="124"/>
      <c r="L49" s="124"/>
      <c r="M49" s="124"/>
      <c r="N49" s="124"/>
      <c r="O49" s="124"/>
      <c r="P49" s="124"/>
      <c r="Q49" s="124"/>
      <c r="R49" s="124"/>
      <c r="S49" s="124"/>
      <c r="T49" s="124"/>
      <c r="U49" s="124"/>
      <c r="V49" s="124"/>
      <c r="W49" s="124"/>
      <c r="X49" s="125"/>
    </row>
    <row r="50" spans="1:24" ht="12.75">
      <c r="A50" s="303"/>
      <c r="B50" s="306"/>
      <c r="C50" s="91" t="s">
        <v>84</v>
      </c>
      <c r="D50" s="173" t="s">
        <v>44</v>
      </c>
      <c r="E50" s="124"/>
      <c r="F50" s="124"/>
      <c r="G50" s="124"/>
      <c r="H50" s="124"/>
      <c r="I50" s="124"/>
      <c r="J50" s="124"/>
      <c r="K50" s="124"/>
      <c r="L50" s="124"/>
      <c r="M50" s="124"/>
      <c r="N50" s="124"/>
      <c r="O50" s="124"/>
      <c r="P50" s="124"/>
      <c r="Q50" s="124"/>
      <c r="R50" s="124"/>
      <c r="S50" s="124"/>
      <c r="T50" s="124"/>
      <c r="U50" s="124"/>
      <c r="V50" s="124"/>
      <c r="W50" s="124"/>
      <c r="X50" s="125"/>
    </row>
    <row r="51" spans="1:24" ht="12.75">
      <c r="A51" s="303"/>
      <c r="B51" s="306"/>
      <c r="C51" s="90" t="s">
        <v>85</v>
      </c>
      <c r="D51" s="173" t="s">
        <v>44</v>
      </c>
      <c r="E51" s="124"/>
      <c r="F51" s="124"/>
      <c r="G51" s="124"/>
      <c r="H51" s="124"/>
      <c r="I51" s="124"/>
      <c r="J51" s="124"/>
      <c r="K51" s="124"/>
      <c r="L51" s="124"/>
      <c r="M51" s="124"/>
      <c r="N51" s="124"/>
      <c r="O51" s="124"/>
      <c r="P51" s="124"/>
      <c r="Q51" s="124"/>
      <c r="R51" s="124"/>
      <c r="S51" s="124"/>
      <c r="T51" s="124"/>
      <c r="U51" s="124"/>
      <c r="V51" s="124"/>
      <c r="W51" s="124"/>
      <c r="X51" s="125"/>
    </row>
    <row r="52" spans="1:24" ht="12.75">
      <c r="A52" s="303"/>
      <c r="B52" s="306"/>
      <c r="C52" s="91" t="s">
        <v>84</v>
      </c>
      <c r="D52" s="173" t="s">
        <v>44</v>
      </c>
      <c r="E52" s="124"/>
      <c r="F52" s="124"/>
      <c r="G52" s="124"/>
      <c r="H52" s="124"/>
      <c r="I52" s="124"/>
      <c r="J52" s="124"/>
      <c r="K52" s="124"/>
      <c r="L52" s="124"/>
      <c r="M52" s="124"/>
      <c r="N52" s="124"/>
      <c r="O52" s="124"/>
      <c r="P52" s="124"/>
      <c r="Q52" s="124"/>
      <c r="R52" s="124"/>
      <c r="S52" s="124"/>
      <c r="T52" s="124"/>
      <c r="U52" s="124"/>
      <c r="V52" s="124"/>
      <c r="W52" s="124"/>
      <c r="X52" s="125"/>
    </row>
    <row r="53" spans="1:24" ht="12.75">
      <c r="A53" s="303"/>
      <c r="B53" s="306"/>
      <c r="C53" s="171" t="s">
        <v>110</v>
      </c>
      <c r="D53" s="176"/>
      <c r="E53" s="124">
        <f>D53+E47-E49</f>
        <v>0</v>
      </c>
      <c r="F53" s="124">
        <f aca="true" t="shared" si="20" ref="F53:N53">E53+F47-F49</f>
        <v>0</v>
      </c>
      <c r="G53" s="124">
        <f t="shared" si="20"/>
        <v>0</v>
      </c>
      <c r="H53" s="124">
        <f t="shared" si="20"/>
        <v>0</v>
      </c>
      <c r="I53" s="124">
        <f t="shared" si="20"/>
        <v>0</v>
      </c>
      <c r="J53" s="124">
        <f t="shared" si="20"/>
        <v>0</v>
      </c>
      <c r="K53" s="124">
        <f t="shared" si="20"/>
        <v>0</v>
      </c>
      <c r="L53" s="124">
        <f t="shared" si="20"/>
        <v>0</v>
      </c>
      <c r="M53" s="124">
        <f t="shared" si="20"/>
        <v>0</v>
      </c>
      <c r="N53" s="124">
        <f t="shared" si="20"/>
        <v>0</v>
      </c>
      <c r="O53" s="124">
        <f>N53+O47-O49</f>
        <v>0</v>
      </c>
      <c r="P53" s="124">
        <f aca="true" t="shared" si="21" ref="P53:X53">O53+P47-P49</f>
        <v>0</v>
      </c>
      <c r="Q53" s="124">
        <f t="shared" si="21"/>
        <v>0</v>
      </c>
      <c r="R53" s="124">
        <f t="shared" si="21"/>
        <v>0</v>
      </c>
      <c r="S53" s="124">
        <f t="shared" si="21"/>
        <v>0</v>
      </c>
      <c r="T53" s="124">
        <f t="shared" si="21"/>
        <v>0</v>
      </c>
      <c r="U53" s="124">
        <f t="shared" si="21"/>
        <v>0</v>
      </c>
      <c r="V53" s="124">
        <f t="shared" si="21"/>
        <v>0</v>
      </c>
      <c r="W53" s="124">
        <f t="shared" si="21"/>
        <v>0</v>
      </c>
      <c r="X53" s="125">
        <f t="shared" si="21"/>
        <v>0</v>
      </c>
    </row>
    <row r="54" spans="1:24" ht="12.75">
      <c r="A54" s="304"/>
      <c r="B54" s="307"/>
      <c r="C54" s="91" t="s">
        <v>84</v>
      </c>
      <c r="D54" s="177"/>
      <c r="E54" s="124">
        <f aca="true" t="shared" si="22" ref="E54:N54">D54+E48-E50</f>
        <v>0</v>
      </c>
      <c r="F54" s="124">
        <f t="shared" si="22"/>
        <v>0</v>
      </c>
      <c r="G54" s="124">
        <f t="shared" si="22"/>
        <v>0</v>
      </c>
      <c r="H54" s="124">
        <f t="shared" si="22"/>
        <v>0</v>
      </c>
      <c r="I54" s="124">
        <f t="shared" si="22"/>
        <v>0</v>
      </c>
      <c r="J54" s="124">
        <f t="shared" si="22"/>
        <v>0</v>
      </c>
      <c r="K54" s="124">
        <f t="shared" si="22"/>
        <v>0</v>
      </c>
      <c r="L54" s="124">
        <f t="shared" si="22"/>
        <v>0</v>
      </c>
      <c r="M54" s="124">
        <f t="shared" si="22"/>
        <v>0</v>
      </c>
      <c r="N54" s="124">
        <f t="shared" si="22"/>
        <v>0</v>
      </c>
      <c r="O54" s="124">
        <f aca="true" t="shared" si="23" ref="O54:X54">N54+O48-O50</f>
        <v>0</v>
      </c>
      <c r="P54" s="124">
        <f t="shared" si="23"/>
        <v>0</v>
      </c>
      <c r="Q54" s="124">
        <f t="shared" si="23"/>
        <v>0</v>
      </c>
      <c r="R54" s="124">
        <f t="shared" si="23"/>
        <v>0</v>
      </c>
      <c r="S54" s="124">
        <f t="shared" si="23"/>
        <v>0</v>
      </c>
      <c r="T54" s="124">
        <f t="shared" si="23"/>
        <v>0</v>
      </c>
      <c r="U54" s="124">
        <f t="shared" si="23"/>
        <v>0</v>
      </c>
      <c r="V54" s="124">
        <f t="shared" si="23"/>
        <v>0</v>
      </c>
      <c r="W54" s="124">
        <f t="shared" si="23"/>
        <v>0</v>
      </c>
      <c r="X54" s="124">
        <f t="shared" si="23"/>
        <v>0</v>
      </c>
    </row>
    <row r="55" spans="1:24" ht="12.75">
      <c r="A55" s="302" t="s">
        <v>114</v>
      </c>
      <c r="B55" s="305"/>
      <c r="C55" s="110" t="s">
        <v>94</v>
      </c>
      <c r="D55" s="173" t="s">
        <v>44</v>
      </c>
      <c r="E55" s="126"/>
      <c r="F55" s="126"/>
      <c r="G55" s="126"/>
      <c r="H55" s="126"/>
      <c r="I55" s="126"/>
      <c r="J55" s="126"/>
      <c r="K55" s="126"/>
      <c r="L55" s="126"/>
      <c r="M55" s="126"/>
      <c r="N55" s="126"/>
      <c r="O55" s="126"/>
      <c r="P55" s="126"/>
      <c r="Q55" s="126"/>
      <c r="R55" s="126"/>
      <c r="S55" s="126"/>
      <c r="T55" s="126"/>
      <c r="U55" s="126"/>
      <c r="V55" s="126"/>
      <c r="W55" s="126"/>
      <c r="X55" s="127"/>
    </row>
    <row r="56" spans="1:24" ht="12.75">
      <c r="A56" s="303"/>
      <c r="B56" s="306"/>
      <c r="C56" s="109" t="s">
        <v>84</v>
      </c>
      <c r="D56" s="173" t="s">
        <v>44</v>
      </c>
      <c r="E56" s="126"/>
      <c r="F56" s="126"/>
      <c r="G56" s="126"/>
      <c r="H56" s="126"/>
      <c r="I56" s="126"/>
      <c r="J56" s="126"/>
      <c r="K56" s="126"/>
      <c r="L56" s="126"/>
      <c r="M56" s="126"/>
      <c r="N56" s="126"/>
      <c r="O56" s="126"/>
      <c r="P56" s="126"/>
      <c r="Q56" s="126"/>
      <c r="R56" s="126"/>
      <c r="S56" s="126"/>
      <c r="T56" s="126"/>
      <c r="U56" s="126"/>
      <c r="V56" s="126"/>
      <c r="W56" s="126"/>
      <c r="X56" s="127"/>
    </row>
    <row r="57" spans="1:24" ht="12.75">
      <c r="A57" s="303"/>
      <c r="B57" s="306"/>
      <c r="C57" s="90" t="s">
        <v>93</v>
      </c>
      <c r="D57" s="173" t="s">
        <v>44</v>
      </c>
      <c r="E57" s="124"/>
      <c r="F57" s="124"/>
      <c r="G57" s="124"/>
      <c r="H57" s="124"/>
      <c r="I57" s="124"/>
      <c r="J57" s="124"/>
      <c r="K57" s="124"/>
      <c r="L57" s="124"/>
      <c r="M57" s="124"/>
      <c r="N57" s="124"/>
      <c r="O57" s="124"/>
      <c r="P57" s="124"/>
      <c r="Q57" s="124"/>
      <c r="R57" s="124"/>
      <c r="S57" s="124"/>
      <c r="T57" s="124"/>
      <c r="U57" s="124"/>
      <c r="V57" s="124"/>
      <c r="W57" s="124"/>
      <c r="X57" s="125"/>
    </row>
    <row r="58" spans="1:24" ht="12.75">
      <c r="A58" s="303"/>
      <c r="B58" s="306"/>
      <c r="C58" s="91" t="s">
        <v>84</v>
      </c>
      <c r="D58" s="173" t="s">
        <v>44</v>
      </c>
      <c r="E58" s="124"/>
      <c r="F58" s="124"/>
      <c r="G58" s="124"/>
      <c r="H58" s="124"/>
      <c r="I58" s="124"/>
      <c r="J58" s="124"/>
      <c r="K58" s="124"/>
      <c r="L58" s="124"/>
      <c r="M58" s="124"/>
      <c r="N58" s="124"/>
      <c r="O58" s="124"/>
      <c r="P58" s="124"/>
      <c r="Q58" s="124"/>
      <c r="R58" s="124"/>
      <c r="S58" s="124"/>
      <c r="T58" s="124"/>
      <c r="U58" s="124"/>
      <c r="V58" s="124"/>
      <c r="W58" s="124"/>
      <c r="X58" s="125"/>
    </row>
    <row r="59" spans="1:24" ht="12.75">
      <c r="A59" s="303"/>
      <c r="B59" s="306"/>
      <c r="C59" s="90" t="s">
        <v>85</v>
      </c>
      <c r="D59" s="173" t="s">
        <v>44</v>
      </c>
      <c r="E59" s="124"/>
      <c r="F59" s="124"/>
      <c r="G59" s="124"/>
      <c r="H59" s="124"/>
      <c r="I59" s="124"/>
      <c r="J59" s="124"/>
      <c r="K59" s="124"/>
      <c r="L59" s="124"/>
      <c r="M59" s="124"/>
      <c r="N59" s="124"/>
      <c r="O59" s="124"/>
      <c r="P59" s="124"/>
      <c r="Q59" s="124"/>
      <c r="R59" s="124"/>
      <c r="S59" s="124"/>
      <c r="T59" s="124"/>
      <c r="U59" s="124"/>
      <c r="V59" s="124"/>
      <c r="W59" s="124"/>
      <c r="X59" s="125"/>
    </row>
    <row r="60" spans="1:24" ht="12.75">
      <c r="A60" s="303"/>
      <c r="B60" s="306"/>
      <c r="C60" s="91" t="s">
        <v>84</v>
      </c>
      <c r="D60" s="173" t="s">
        <v>44</v>
      </c>
      <c r="E60" s="124"/>
      <c r="F60" s="124"/>
      <c r="G60" s="124"/>
      <c r="H60" s="124"/>
      <c r="I60" s="124"/>
      <c r="J60" s="124"/>
      <c r="K60" s="124"/>
      <c r="L60" s="124"/>
      <c r="M60" s="124"/>
      <c r="N60" s="124"/>
      <c r="O60" s="124"/>
      <c r="P60" s="124"/>
      <c r="Q60" s="124"/>
      <c r="R60" s="124"/>
      <c r="S60" s="124"/>
      <c r="T60" s="124"/>
      <c r="U60" s="124"/>
      <c r="V60" s="124"/>
      <c r="W60" s="124"/>
      <c r="X60" s="125"/>
    </row>
    <row r="61" spans="1:24" ht="12.75">
      <c r="A61" s="303"/>
      <c r="B61" s="306"/>
      <c r="C61" s="171" t="s">
        <v>110</v>
      </c>
      <c r="D61" s="176"/>
      <c r="E61" s="124">
        <f>D61+E55-E57</f>
        <v>0</v>
      </c>
      <c r="F61" s="124">
        <f aca="true" t="shared" si="24" ref="F61:N61">E61+F55-F57</f>
        <v>0</v>
      </c>
      <c r="G61" s="124">
        <f t="shared" si="24"/>
        <v>0</v>
      </c>
      <c r="H61" s="124">
        <f t="shared" si="24"/>
        <v>0</v>
      </c>
      <c r="I61" s="124">
        <f t="shared" si="24"/>
        <v>0</v>
      </c>
      <c r="J61" s="124">
        <f t="shared" si="24"/>
        <v>0</v>
      </c>
      <c r="K61" s="124">
        <f t="shared" si="24"/>
        <v>0</v>
      </c>
      <c r="L61" s="124">
        <f t="shared" si="24"/>
        <v>0</v>
      </c>
      <c r="M61" s="124">
        <f t="shared" si="24"/>
        <v>0</v>
      </c>
      <c r="N61" s="124">
        <f t="shared" si="24"/>
        <v>0</v>
      </c>
      <c r="O61" s="124">
        <f>N61+O55-O57</f>
        <v>0</v>
      </c>
      <c r="P61" s="124">
        <f aca="true" t="shared" si="25" ref="P61:X61">O61+P55-P57</f>
        <v>0</v>
      </c>
      <c r="Q61" s="124">
        <f t="shared" si="25"/>
        <v>0</v>
      </c>
      <c r="R61" s="124">
        <f t="shared" si="25"/>
        <v>0</v>
      </c>
      <c r="S61" s="124">
        <f t="shared" si="25"/>
        <v>0</v>
      </c>
      <c r="T61" s="124">
        <f t="shared" si="25"/>
        <v>0</v>
      </c>
      <c r="U61" s="124">
        <f t="shared" si="25"/>
        <v>0</v>
      </c>
      <c r="V61" s="124">
        <f t="shared" si="25"/>
        <v>0</v>
      </c>
      <c r="W61" s="124">
        <f t="shared" si="25"/>
        <v>0</v>
      </c>
      <c r="X61" s="125">
        <f t="shared" si="25"/>
        <v>0</v>
      </c>
    </row>
    <row r="62" spans="1:24" ht="12.75">
      <c r="A62" s="304"/>
      <c r="B62" s="307"/>
      <c r="C62" s="91" t="s">
        <v>84</v>
      </c>
      <c r="D62" s="177"/>
      <c r="E62" s="124">
        <f aca="true" t="shared" si="26" ref="E62:N62">D62+E56-E58</f>
        <v>0</v>
      </c>
      <c r="F62" s="124">
        <f t="shared" si="26"/>
        <v>0</v>
      </c>
      <c r="G62" s="124">
        <f t="shared" si="26"/>
        <v>0</v>
      </c>
      <c r="H62" s="124">
        <f t="shared" si="26"/>
        <v>0</v>
      </c>
      <c r="I62" s="124">
        <f t="shared" si="26"/>
        <v>0</v>
      </c>
      <c r="J62" s="124">
        <f t="shared" si="26"/>
        <v>0</v>
      </c>
      <c r="K62" s="124">
        <f t="shared" si="26"/>
        <v>0</v>
      </c>
      <c r="L62" s="124">
        <f t="shared" si="26"/>
        <v>0</v>
      </c>
      <c r="M62" s="124">
        <f t="shared" si="26"/>
        <v>0</v>
      </c>
      <c r="N62" s="124">
        <f t="shared" si="26"/>
        <v>0</v>
      </c>
      <c r="O62" s="124">
        <f aca="true" t="shared" si="27" ref="O62:X62">N62+O56-O58</f>
        <v>0</v>
      </c>
      <c r="P62" s="124">
        <f t="shared" si="27"/>
        <v>0</v>
      </c>
      <c r="Q62" s="124">
        <f t="shared" si="27"/>
        <v>0</v>
      </c>
      <c r="R62" s="124">
        <f t="shared" si="27"/>
        <v>0</v>
      </c>
      <c r="S62" s="124">
        <f t="shared" si="27"/>
        <v>0</v>
      </c>
      <c r="T62" s="124">
        <f t="shared" si="27"/>
        <v>0</v>
      </c>
      <c r="U62" s="124">
        <f t="shared" si="27"/>
        <v>0</v>
      </c>
      <c r="V62" s="124">
        <f t="shared" si="27"/>
        <v>0</v>
      </c>
      <c r="W62" s="124">
        <f t="shared" si="27"/>
        <v>0</v>
      </c>
      <c r="X62" s="124">
        <f t="shared" si="27"/>
        <v>0</v>
      </c>
    </row>
    <row r="63" spans="1:24" ht="12.75">
      <c r="A63" s="302" t="s">
        <v>115</v>
      </c>
      <c r="B63" s="305"/>
      <c r="C63" s="110" t="s">
        <v>94</v>
      </c>
      <c r="D63" s="173" t="s">
        <v>44</v>
      </c>
      <c r="E63" s="126"/>
      <c r="F63" s="126"/>
      <c r="G63" s="126"/>
      <c r="H63" s="126"/>
      <c r="I63" s="126"/>
      <c r="J63" s="126"/>
      <c r="K63" s="126"/>
      <c r="L63" s="126"/>
      <c r="M63" s="126"/>
      <c r="N63" s="126"/>
      <c r="O63" s="126"/>
      <c r="P63" s="126"/>
      <c r="Q63" s="126"/>
      <c r="R63" s="126"/>
      <c r="S63" s="126"/>
      <c r="T63" s="126"/>
      <c r="U63" s="126"/>
      <c r="V63" s="126"/>
      <c r="W63" s="126"/>
      <c r="X63" s="127"/>
    </row>
    <row r="64" spans="1:24" ht="12.75">
      <c r="A64" s="303"/>
      <c r="B64" s="306"/>
      <c r="C64" s="109" t="s">
        <v>84</v>
      </c>
      <c r="D64" s="173" t="s">
        <v>44</v>
      </c>
      <c r="E64" s="126"/>
      <c r="F64" s="126"/>
      <c r="G64" s="126"/>
      <c r="H64" s="126"/>
      <c r="I64" s="126"/>
      <c r="J64" s="126"/>
      <c r="K64" s="126"/>
      <c r="L64" s="126"/>
      <c r="M64" s="126"/>
      <c r="N64" s="126"/>
      <c r="O64" s="126"/>
      <c r="P64" s="126"/>
      <c r="Q64" s="126"/>
      <c r="R64" s="126"/>
      <c r="S64" s="126"/>
      <c r="T64" s="126"/>
      <c r="U64" s="126"/>
      <c r="V64" s="126"/>
      <c r="W64" s="126"/>
      <c r="X64" s="127"/>
    </row>
    <row r="65" spans="1:24" ht="12.75">
      <c r="A65" s="303"/>
      <c r="B65" s="306"/>
      <c r="C65" s="90" t="s">
        <v>93</v>
      </c>
      <c r="D65" s="173" t="s">
        <v>44</v>
      </c>
      <c r="E65" s="124"/>
      <c r="F65" s="124"/>
      <c r="G65" s="124"/>
      <c r="H65" s="124"/>
      <c r="I65" s="124"/>
      <c r="J65" s="124"/>
      <c r="K65" s="124"/>
      <c r="L65" s="124"/>
      <c r="M65" s="124"/>
      <c r="N65" s="124"/>
      <c r="O65" s="124"/>
      <c r="P65" s="124"/>
      <c r="Q65" s="124"/>
      <c r="R65" s="124"/>
      <c r="S65" s="124"/>
      <c r="T65" s="124"/>
      <c r="U65" s="124"/>
      <c r="V65" s="124"/>
      <c r="W65" s="124"/>
      <c r="X65" s="125"/>
    </row>
    <row r="66" spans="1:24" ht="12.75">
      <c r="A66" s="303"/>
      <c r="B66" s="306"/>
      <c r="C66" s="91" t="s">
        <v>84</v>
      </c>
      <c r="D66" s="173" t="s">
        <v>44</v>
      </c>
      <c r="E66" s="124"/>
      <c r="F66" s="124"/>
      <c r="G66" s="124"/>
      <c r="H66" s="124"/>
      <c r="I66" s="124"/>
      <c r="J66" s="124"/>
      <c r="K66" s="124"/>
      <c r="L66" s="124"/>
      <c r="M66" s="124"/>
      <c r="N66" s="124"/>
      <c r="O66" s="124"/>
      <c r="P66" s="124"/>
      <c r="Q66" s="124"/>
      <c r="R66" s="124"/>
      <c r="S66" s="124"/>
      <c r="T66" s="124"/>
      <c r="U66" s="124"/>
      <c r="V66" s="124"/>
      <c r="W66" s="124"/>
      <c r="X66" s="125"/>
    </row>
    <row r="67" spans="1:24" ht="12.75">
      <c r="A67" s="303"/>
      <c r="B67" s="306"/>
      <c r="C67" s="90" t="s">
        <v>85</v>
      </c>
      <c r="D67" s="173" t="s">
        <v>44</v>
      </c>
      <c r="E67" s="124"/>
      <c r="F67" s="124"/>
      <c r="G67" s="124"/>
      <c r="H67" s="124"/>
      <c r="I67" s="124"/>
      <c r="J67" s="124"/>
      <c r="K67" s="124"/>
      <c r="L67" s="124"/>
      <c r="M67" s="124"/>
      <c r="N67" s="124"/>
      <c r="O67" s="124"/>
      <c r="P67" s="124"/>
      <c r="Q67" s="124"/>
      <c r="R67" s="124"/>
      <c r="S67" s="124"/>
      <c r="T67" s="124"/>
      <c r="U67" s="124"/>
      <c r="V67" s="124"/>
      <c r="W67" s="124"/>
      <c r="X67" s="125"/>
    </row>
    <row r="68" spans="1:24" ht="12.75">
      <c r="A68" s="303"/>
      <c r="B68" s="306"/>
      <c r="C68" s="91" t="s">
        <v>84</v>
      </c>
      <c r="D68" s="173" t="s">
        <v>44</v>
      </c>
      <c r="E68" s="124"/>
      <c r="F68" s="124"/>
      <c r="G68" s="124"/>
      <c r="H68" s="124"/>
      <c r="I68" s="124"/>
      <c r="J68" s="124"/>
      <c r="K68" s="124"/>
      <c r="L68" s="124"/>
      <c r="M68" s="124"/>
      <c r="N68" s="124"/>
      <c r="O68" s="124"/>
      <c r="P68" s="124"/>
      <c r="Q68" s="124"/>
      <c r="R68" s="124"/>
      <c r="S68" s="124"/>
      <c r="T68" s="124"/>
      <c r="U68" s="124"/>
      <c r="V68" s="124"/>
      <c r="W68" s="124"/>
      <c r="X68" s="125"/>
    </row>
    <row r="69" spans="1:24" ht="12.75">
      <c r="A69" s="303"/>
      <c r="B69" s="306"/>
      <c r="C69" s="171" t="s">
        <v>110</v>
      </c>
      <c r="D69" s="176"/>
      <c r="E69" s="124">
        <f>D69+E63-E65</f>
        <v>0</v>
      </c>
      <c r="F69" s="124">
        <f aca="true" t="shared" si="28" ref="F69:N69">E69+F63-F65</f>
        <v>0</v>
      </c>
      <c r="G69" s="124">
        <f t="shared" si="28"/>
        <v>0</v>
      </c>
      <c r="H69" s="124">
        <f t="shared" si="28"/>
        <v>0</v>
      </c>
      <c r="I69" s="124">
        <f t="shared" si="28"/>
        <v>0</v>
      </c>
      <c r="J69" s="124">
        <f t="shared" si="28"/>
        <v>0</v>
      </c>
      <c r="K69" s="124">
        <f t="shared" si="28"/>
        <v>0</v>
      </c>
      <c r="L69" s="124">
        <f t="shared" si="28"/>
        <v>0</v>
      </c>
      <c r="M69" s="124">
        <f t="shared" si="28"/>
        <v>0</v>
      </c>
      <c r="N69" s="124">
        <f t="shared" si="28"/>
        <v>0</v>
      </c>
      <c r="O69" s="124">
        <f>N69+O63-O65</f>
        <v>0</v>
      </c>
      <c r="P69" s="124">
        <f aca="true" t="shared" si="29" ref="P69:X69">O69+P63-P65</f>
        <v>0</v>
      </c>
      <c r="Q69" s="124">
        <f t="shared" si="29"/>
        <v>0</v>
      </c>
      <c r="R69" s="124">
        <f t="shared" si="29"/>
        <v>0</v>
      </c>
      <c r="S69" s="124">
        <f t="shared" si="29"/>
        <v>0</v>
      </c>
      <c r="T69" s="124">
        <f t="shared" si="29"/>
        <v>0</v>
      </c>
      <c r="U69" s="124">
        <f t="shared" si="29"/>
        <v>0</v>
      </c>
      <c r="V69" s="124">
        <f t="shared" si="29"/>
        <v>0</v>
      </c>
      <c r="W69" s="124">
        <f t="shared" si="29"/>
        <v>0</v>
      </c>
      <c r="X69" s="125">
        <f t="shared" si="29"/>
        <v>0</v>
      </c>
    </row>
    <row r="70" spans="1:24" ht="12.75">
      <c r="A70" s="304"/>
      <c r="B70" s="307"/>
      <c r="C70" s="91" t="s">
        <v>84</v>
      </c>
      <c r="D70" s="177"/>
      <c r="E70" s="124">
        <f aca="true" t="shared" si="30" ref="E70:N70">D70+E64-E66</f>
        <v>0</v>
      </c>
      <c r="F70" s="124">
        <f t="shared" si="30"/>
        <v>0</v>
      </c>
      <c r="G70" s="124">
        <f t="shared" si="30"/>
        <v>0</v>
      </c>
      <c r="H70" s="124">
        <f t="shared" si="30"/>
        <v>0</v>
      </c>
      <c r="I70" s="124">
        <f t="shared" si="30"/>
        <v>0</v>
      </c>
      <c r="J70" s="124">
        <f t="shared" si="30"/>
        <v>0</v>
      </c>
      <c r="K70" s="124">
        <f t="shared" si="30"/>
        <v>0</v>
      </c>
      <c r="L70" s="124">
        <f t="shared" si="30"/>
        <v>0</v>
      </c>
      <c r="M70" s="124">
        <f t="shared" si="30"/>
        <v>0</v>
      </c>
      <c r="N70" s="124">
        <f t="shared" si="30"/>
        <v>0</v>
      </c>
      <c r="O70" s="124">
        <f aca="true" t="shared" si="31" ref="O70:X70">N70+O64-O66</f>
        <v>0</v>
      </c>
      <c r="P70" s="124">
        <f t="shared" si="31"/>
        <v>0</v>
      </c>
      <c r="Q70" s="124">
        <f t="shared" si="31"/>
        <v>0</v>
      </c>
      <c r="R70" s="124">
        <f t="shared" si="31"/>
        <v>0</v>
      </c>
      <c r="S70" s="124">
        <f t="shared" si="31"/>
        <v>0</v>
      </c>
      <c r="T70" s="124">
        <f t="shared" si="31"/>
        <v>0</v>
      </c>
      <c r="U70" s="124">
        <f t="shared" si="31"/>
        <v>0</v>
      </c>
      <c r="V70" s="124">
        <f t="shared" si="31"/>
        <v>0</v>
      </c>
      <c r="W70" s="124">
        <f t="shared" si="31"/>
        <v>0</v>
      </c>
      <c r="X70" s="124">
        <f t="shared" si="31"/>
        <v>0</v>
      </c>
    </row>
    <row r="71" spans="1:24" ht="12.75">
      <c r="A71" s="302" t="s">
        <v>116</v>
      </c>
      <c r="B71" s="305"/>
      <c r="C71" s="110" t="s">
        <v>94</v>
      </c>
      <c r="D71" s="173" t="s">
        <v>44</v>
      </c>
      <c r="E71" s="126"/>
      <c r="F71" s="126"/>
      <c r="G71" s="126"/>
      <c r="H71" s="126"/>
      <c r="I71" s="126"/>
      <c r="J71" s="126"/>
      <c r="K71" s="126"/>
      <c r="L71" s="126"/>
      <c r="M71" s="126"/>
      <c r="N71" s="126"/>
      <c r="O71" s="126"/>
      <c r="P71" s="126"/>
      <c r="Q71" s="126"/>
      <c r="R71" s="126"/>
      <c r="S71" s="126"/>
      <c r="T71" s="126"/>
      <c r="U71" s="126"/>
      <c r="V71" s="126"/>
      <c r="W71" s="126"/>
      <c r="X71" s="127"/>
    </row>
    <row r="72" spans="1:24" ht="12.75">
      <c r="A72" s="303"/>
      <c r="B72" s="306"/>
      <c r="C72" s="109" t="s">
        <v>84</v>
      </c>
      <c r="D72" s="173" t="s">
        <v>44</v>
      </c>
      <c r="E72" s="126"/>
      <c r="F72" s="126"/>
      <c r="G72" s="126"/>
      <c r="H72" s="126"/>
      <c r="I72" s="126"/>
      <c r="J72" s="126"/>
      <c r="K72" s="126"/>
      <c r="L72" s="126"/>
      <c r="M72" s="126"/>
      <c r="N72" s="126"/>
      <c r="O72" s="126"/>
      <c r="P72" s="126"/>
      <c r="Q72" s="126"/>
      <c r="R72" s="126"/>
      <c r="S72" s="126"/>
      <c r="T72" s="126"/>
      <c r="U72" s="126"/>
      <c r="V72" s="126"/>
      <c r="W72" s="126"/>
      <c r="X72" s="127"/>
    </row>
    <row r="73" spans="1:24" ht="12.75">
      <c r="A73" s="303"/>
      <c r="B73" s="306"/>
      <c r="C73" s="90" t="s">
        <v>93</v>
      </c>
      <c r="D73" s="173" t="s">
        <v>44</v>
      </c>
      <c r="E73" s="124"/>
      <c r="F73" s="124"/>
      <c r="G73" s="124"/>
      <c r="H73" s="124"/>
      <c r="I73" s="124"/>
      <c r="J73" s="124"/>
      <c r="K73" s="124"/>
      <c r="L73" s="124"/>
      <c r="M73" s="124"/>
      <c r="N73" s="124"/>
      <c r="O73" s="124"/>
      <c r="P73" s="124"/>
      <c r="Q73" s="124"/>
      <c r="R73" s="124"/>
      <c r="S73" s="124"/>
      <c r="T73" s="124"/>
      <c r="U73" s="124"/>
      <c r="V73" s="124"/>
      <c r="W73" s="124"/>
      <c r="X73" s="125"/>
    </row>
    <row r="74" spans="1:24" ht="12.75">
      <c r="A74" s="303"/>
      <c r="B74" s="306"/>
      <c r="C74" s="91" t="s">
        <v>84</v>
      </c>
      <c r="D74" s="173" t="s">
        <v>44</v>
      </c>
      <c r="E74" s="124"/>
      <c r="F74" s="124"/>
      <c r="G74" s="124"/>
      <c r="H74" s="124"/>
      <c r="I74" s="124"/>
      <c r="J74" s="124"/>
      <c r="K74" s="124"/>
      <c r="L74" s="124"/>
      <c r="M74" s="124"/>
      <c r="N74" s="124"/>
      <c r="O74" s="124"/>
      <c r="P74" s="124"/>
      <c r="Q74" s="124"/>
      <c r="R74" s="124"/>
      <c r="S74" s="124"/>
      <c r="T74" s="124"/>
      <c r="U74" s="124"/>
      <c r="V74" s="124"/>
      <c r="W74" s="124"/>
      <c r="X74" s="125"/>
    </row>
    <row r="75" spans="1:24" ht="12.75">
      <c r="A75" s="303"/>
      <c r="B75" s="306"/>
      <c r="C75" s="90" t="s">
        <v>85</v>
      </c>
      <c r="D75" s="173" t="s">
        <v>44</v>
      </c>
      <c r="E75" s="124"/>
      <c r="F75" s="124"/>
      <c r="G75" s="124"/>
      <c r="H75" s="124"/>
      <c r="I75" s="124"/>
      <c r="J75" s="124"/>
      <c r="K75" s="124"/>
      <c r="L75" s="124"/>
      <c r="M75" s="124"/>
      <c r="N75" s="124"/>
      <c r="O75" s="124"/>
      <c r="P75" s="124"/>
      <c r="Q75" s="124"/>
      <c r="R75" s="124"/>
      <c r="S75" s="124"/>
      <c r="T75" s="124"/>
      <c r="U75" s="124"/>
      <c r="V75" s="124"/>
      <c r="W75" s="124"/>
      <c r="X75" s="125"/>
    </row>
    <row r="76" spans="1:24" ht="12.75">
      <c r="A76" s="303"/>
      <c r="B76" s="306"/>
      <c r="C76" s="91" t="s">
        <v>84</v>
      </c>
      <c r="D76" s="173" t="s">
        <v>44</v>
      </c>
      <c r="E76" s="124"/>
      <c r="F76" s="124"/>
      <c r="G76" s="124"/>
      <c r="H76" s="124"/>
      <c r="I76" s="124"/>
      <c r="J76" s="124"/>
      <c r="K76" s="124"/>
      <c r="L76" s="124"/>
      <c r="M76" s="124"/>
      <c r="N76" s="124"/>
      <c r="O76" s="124"/>
      <c r="P76" s="124"/>
      <c r="Q76" s="124"/>
      <c r="R76" s="124"/>
      <c r="S76" s="124"/>
      <c r="T76" s="124"/>
      <c r="U76" s="124"/>
      <c r="V76" s="124"/>
      <c r="W76" s="124"/>
      <c r="X76" s="125"/>
    </row>
    <row r="77" spans="1:24" ht="12.75">
      <c r="A77" s="303"/>
      <c r="B77" s="306"/>
      <c r="C77" s="171" t="s">
        <v>110</v>
      </c>
      <c r="D77" s="176"/>
      <c r="E77" s="124">
        <f>D77+E71-E73</f>
        <v>0</v>
      </c>
      <c r="F77" s="124">
        <f aca="true" t="shared" si="32" ref="F77:N77">E77+F71-F73</f>
        <v>0</v>
      </c>
      <c r="G77" s="124">
        <f t="shared" si="32"/>
        <v>0</v>
      </c>
      <c r="H77" s="124">
        <f t="shared" si="32"/>
        <v>0</v>
      </c>
      <c r="I77" s="124">
        <f t="shared" si="32"/>
        <v>0</v>
      </c>
      <c r="J77" s="124">
        <f t="shared" si="32"/>
        <v>0</v>
      </c>
      <c r="K77" s="124">
        <f t="shared" si="32"/>
        <v>0</v>
      </c>
      <c r="L77" s="124">
        <f t="shared" si="32"/>
        <v>0</v>
      </c>
      <c r="M77" s="124">
        <f t="shared" si="32"/>
        <v>0</v>
      </c>
      <c r="N77" s="124">
        <f t="shared" si="32"/>
        <v>0</v>
      </c>
      <c r="O77" s="124">
        <f>N77+O71-O73</f>
        <v>0</v>
      </c>
      <c r="P77" s="124">
        <f aca="true" t="shared" si="33" ref="P77:X77">O77+P71-P73</f>
        <v>0</v>
      </c>
      <c r="Q77" s="124">
        <f t="shared" si="33"/>
        <v>0</v>
      </c>
      <c r="R77" s="124">
        <f t="shared" si="33"/>
        <v>0</v>
      </c>
      <c r="S77" s="124">
        <f t="shared" si="33"/>
        <v>0</v>
      </c>
      <c r="T77" s="124">
        <f t="shared" si="33"/>
        <v>0</v>
      </c>
      <c r="U77" s="124">
        <f t="shared" si="33"/>
        <v>0</v>
      </c>
      <c r="V77" s="124">
        <f t="shared" si="33"/>
        <v>0</v>
      </c>
      <c r="W77" s="124">
        <f t="shared" si="33"/>
        <v>0</v>
      </c>
      <c r="X77" s="125">
        <f t="shared" si="33"/>
        <v>0</v>
      </c>
    </row>
    <row r="78" spans="1:24" ht="12.75">
      <c r="A78" s="304"/>
      <c r="B78" s="307"/>
      <c r="C78" s="91" t="s">
        <v>84</v>
      </c>
      <c r="D78" s="177"/>
      <c r="E78" s="124">
        <f aca="true" t="shared" si="34" ref="E78:N78">D78+E72-E74</f>
        <v>0</v>
      </c>
      <c r="F78" s="124">
        <f t="shared" si="34"/>
        <v>0</v>
      </c>
      <c r="G78" s="124">
        <f t="shared" si="34"/>
        <v>0</v>
      </c>
      <c r="H78" s="124">
        <f t="shared" si="34"/>
        <v>0</v>
      </c>
      <c r="I78" s="124">
        <f t="shared" si="34"/>
        <v>0</v>
      </c>
      <c r="J78" s="124">
        <f t="shared" si="34"/>
        <v>0</v>
      </c>
      <c r="K78" s="124">
        <f t="shared" si="34"/>
        <v>0</v>
      </c>
      <c r="L78" s="124">
        <f t="shared" si="34"/>
        <v>0</v>
      </c>
      <c r="M78" s="124">
        <f t="shared" si="34"/>
        <v>0</v>
      </c>
      <c r="N78" s="124">
        <f t="shared" si="34"/>
        <v>0</v>
      </c>
      <c r="O78" s="124">
        <f aca="true" t="shared" si="35" ref="O78:X78">N78+O72-O74</f>
        <v>0</v>
      </c>
      <c r="P78" s="124">
        <f t="shared" si="35"/>
        <v>0</v>
      </c>
      <c r="Q78" s="124">
        <f t="shared" si="35"/>
        <v>0</v>
      </c>
      <c r="R78" s="124">
        <f t="shared" si="35"/>
        <v>0</v>
      </c>
      <c r="S78" s="124">
        <f t="shared" si="35"/>
        <v>0</v>
      </c>
      <c r="T78" s="124">
        <f t="shared" si="35"/>
        <v>0</v>
      </c>
      <c r="U78" s="124">
        <f t="shared" si="35"/>
        <v>0</v>
      </c>
      <c r="V78" s="124">
        <f t="shared" si="35"/>
        <v>0</v>
      </c>
      <c r="W78" s="124">
        <f t="shared" si="35"/>
        <v>0</v>
      </c>
      <c r="X78" s="124">
        <f t="shared" si="35"/>
        <v>0</v>
      </c>
    </row>
    <row r="79" spans="1:24" ht="12.75">
      <c r="A79" s="308" t="s">
        <v>117</v>
      </c>
      <c r="B79" s="305"/>
      <c r="C79" s="110" t="s">
        <v>94</v>
      </c>
      <c r="D79" s="173" t="s">
        <v>44</v>
      </c>
      <c r="E79" s="126"/>
      <c r="F79" s="126"/>
      <c r="G79" s="126"/>
      <c r="H79" s="126"/>
      <c r="I79" s="126"/>
      <c r="J79" s="126"/>
      <c r="K79" s="126"/>
      <c r="L79" s="126"/>
      <c r="M79" s="126"/>
      <c r="N79" s="126"/>
      <c r="O79" s="126"/>
      <c r="P79" s="126"/>
      <c r="Q79" s="126"/>
      <c r="R79" s="126"/>
      <c r="S79" s="126"/>
      <c r="T79" s="126"/>
      <c r="U79" s="126"/>
      <c r="V79" s="126"/>
      <c r="W79" s="126"/>
      <c r="X79" s="127"/>
    </row>
    <row r="80" spans="1:24" ht="12.75">
      <c r="A80" s="309"/>
      <c r="B80" s="306"/>
      <c r="C80" s="109" t="s">
        <v>84</v>
      </c>
      <c r="D80" s="173" t="s">
        <v>44</v>
      </c>
      <c r="E80" s="126"/>
      <c r="F80" s="126"/>
      <c r="G80" s="126"/>
      <c r="H80" s="126"/>
      <c r="I80" s="126"/>
      <c r="J80" s="126"/>
      <c r="K80" s="126"/>
      <c r="L80" s="126"/>
      <c r="M80" s="126"/>
      <c r="N80" s="126"/>
      <c r="O80" s="126"/>
      <c r="P80" s="126"/>
      <c r="Q80" s="126"/>
      <c r="R80" s="126"/>
      <c r="S80" s="126"/>
      <c r="T80" s="126"/>
      <c r="U80" s="126"/>
      <c r="V80" s="126"/>
      <c r="W80" s="126"/>
      <c r="X80" s="127"/>
    </row>
    <row r="81" spans="1:24" ht="12.75">
      <c r="A81" s="309"/>
      <c r="B81" s="306"/>
      <c r="C81" s="90" t="s">
        <v>93</v>
      </c>
      <c r="D81" s="173" t="s">
        <v>44</v>
      </c>
      <c r="E81" s="122"/>
      <c r="F81" s="122"/>
      <c r="G81" s="122"/>
      <c r="H81" s="122"/>
      <c r="I81" s="122"/>
      <c r="J81" s="122"/>
      <c r="K81" s="122"/>
      <c r="L81" s="122"/>
      <c r="M81" s="122"/>
      <c r="N81" s="122"/>
      <c r="O81" s="122"/>
      <c r="P81" s="122"/>
      <c r="Q81" s="122"/>
      <c r="R81" s="122"/>
      <c r="S81" s="122"/>
      <c r="T81" s="122"/>
      <c r="U81" s="122"/>
      <c r="V81" s="122"/>
      <c r="W81" s="122"/>
      <c r="X81" s="123"/>
    </row>
    <row r="82" spans="1:24" ht="12.75">
      <c r="A82" s="309"/>
      <c r="B82" s="306"/>
      <c r="C82" s="91" t="s">
        <v>84</v>
      </c>
      <c r="D82" s="173" t="s">
        <v>44</v>
      </c>
      <c r="E82" s="124"/>
      <c r="F82" s="124"/>
      <c r="G82" s="124"/>
      <c r="H82" s="124"/>
      <c r="I82" s="124"/>
      <c r="J82" s="124"/>
      <c r="K82" s="124"/>
      <c r="L82" s="124"/>
      <c r="M82" s="124"/>
      <c r="N82" s="124"/>
      <c r="O82" s="124"/>
      <c r="P82" s="124"/>
      <c r="Q82" s="124"/>
      <c r="R82" s="124"/>
      <c r="S82" s="124"/>
      <c r="T82" s="124"/>
      <c r="U82" s="124"/>
      <c r="V82" s="124"/>
      <c r="W82" s="124"/>
      <c r="X82" s="125"/>
    </row>
    <row r="83" spans="1:24" ht="12.75">
      <c r="A83" s="309"/>
      <c r="B83" s="306"/>
      <c r="C83" s="90" t="s">
        <v>85</v>
      </c>
      <c r="D83" s="173" t="s">
        <v>44</v>
      </c>
      <c r="E83" s="122"/>
      <c r="F83" s="122"/>
      <c r="G83" s="122"/>
      <c r="H83" s="122"/>
      <c r="I83" s="122"/>
      <c r="J83" s="122"/>
      <c r="K83" s="122"/>
      <c r="L83" s="122"/>
      <c r="M83" s="122"/>
      <c r="N83" s="122"/>
      <c r="O83" s="122"/>
      <c r="P83" s="122"/>
      <c r="Q83" s="122"/>
      <c r="R83" s="122"/>
      <c r="S83" s="122"/>
      <c r="T83" s="122"/>
      <c r="U83" s="122"/>
      <c r="V83" s="122"/>
      <c r="W83" s="122"/>
      <c r="X83" s="123"/>
    </row>
    <row r="84" spans="1:24" ht="15" customHeight="1">
      <c r="A84" s="309"/>
      <c r="B84" s="306"/>
      <c r="C84" s="91" t="s">
        <v>84</v>
      </c>
      <c r="D84" s="173" t="s">
        <v>44</v>
      </c>
      <c r="E84" s="129"/>
      <c r="F84" s="129"/>
      <c r="G84" s="129"/>
      <c r="H84" s="129"/>
      <c r="I84" s="129"/>
      <c r="J84" s="129"/>
      <c r="K84" s="129"/>
      <c r="L84" s="129"/>
      <c r="M84" s="129"/>
      <c r="N84" s="129"/>
      <c r="O84" s="129"/>
      <c r="P84" s="129"/>
      <c r="Q84" s="129"/>
      <c r="R84" s="129"/>
      <c r="S84" s="129"/>
      <c r="T84" s="129"/>
      <c r="U84" s="129"/>
      <c r="V84" s="129"/>
      <c r="W84" s="129"/>
      <c r="X84" s="130"/>
    </row>
    <row r="85" spans="1:24" ht="12.75">
      <c r="A85" s="309"/>
      <c r="B85" s="306"/>
      <c r="C85" s="171" t="s">
        <v>110</v>
      </c>
      <c r="D85" s="124"/>
      <c r="E85" s="129">
        <f>D85+E79-E81</f>
        <v>0</v>
      </c>
      <c r="F85" s="129">
        <f aca="true" t="shared" si="36" ref="F85:N85">E85+F79-F81</f>
        <v>0</v>
      </c>
      <c r="G85" s="129">
        <f t="shared" si="36"/>
        <v>0</v>
      </c>
      <c r="H85" s="129">
        <f t="shared" si="36"/>
        <v>0</v>
      </c>
      <c r="I85" s="129">
        <f t="shared" si="36"/>
        <v>0</v>
      </c>
      <c r="J85" s="129">
        <f t="shared" si="36"/>
        <v>0</v>
      </c>
      <c r="K85" s="129">
        <f t="shared" si="36"/>
        <v>0</v>
      </c>
      <c r="L85" s="129">
        <f t="shared" si="36"/>
        <v>0</v>
      </c>
      <c r="M85" s="129">
        <f t="shared" si="36"/>
        <v>0</v>
      </c>
      <c r="N85" s="129">
        <f t="shared" si="36"/>
        <v>0</v>
      </c>
      <c r="O85" s="129">
        <f>N85+O79-O81</f>
        <v>0</v>
      </c>
      <c r="P85" s="129">
        <f aca="true" t="shared" si="37" ref="P85:X85">O85+P79-P81</f>
        <v>0</v>
      </c>
      <c r="Q85" s="129">
        <f t="shared" si="37"/>
        <v>0</v>
      </c>
      <c r="R85" s="129">
        <f t="shared" si="37"/>
        <v>0</v>
      </c>
      <c r="S85" s="129">
        <f t="shared" si="37"/>
        <v>0</v>
      </c>
      <c r="T85" s="129">
        <f t="shared" si="37"/>
        <v>0</v>
      </c>
      <c r="U85" s="129">
        <f t="shared" si="37"/>
        <v>0</v>
      </c>
      <c r="V85" s="129">
        <f t="shared" si="37"/>
        <v>0</v>
      </c>
      <c r="W85" s="129">
        <f t="shared" si="37"/>
        <v>0</v>
      </c>
      <c r="X85" s="130">
        <f t="shared" si="37"/>
        <v>0</v>
      </c>
    </row>
    <row r="86" spans="1:24" ht="12.75">
      <c r="A86" s="309"/>
      <c r="B86" s="306"/>
      <c r="C86" s="91" t="s">
        <v>84</v>
      </c>
      <c r="D86" s="91"/>
      <c r="E86" s="124">
        <f aca="true" t="shared" si="38" ref="E86:N86">D86+E80-E82</f>
        <v>0</v>
      </c>
      <c r="F86" s="124">
        <f t="shared" si="38"/>
        <v>0</v>
      </c>
      <c r="G86" s="124">
        <f t="shared" si="38"/>
        <v>0</v>
      </c>
      <c r="H86" s="124">
        <f t="shared" si="38"/>
        <v>0</v>
      </c>
      <c r="I86" s="124">
        <f t="shared" si="38"/>
        <v>0</v>
      </c>
      <c r="J86" s="124">
        <f t="shared" si="38"/>
        <v>0</v>
      </c>
      <c r="K86" s="124">
        <f t="shared" si="38"/>
        <v>0</v>
      </c>
      <c r="L86" s="124">
        <f t="shared" si="38"/>
        <v>0</v>
      </c>
      <c r="M86" s="124">
        <f t="shared" si="38"/>
        <v>0</v>
      </c>
      <c r="N86" s="124">
        <f t="shared" si="38"/>
        <v>0</v>
      </c>
      <c r="O86" s="124">
        <f aca="true" t="shared" si="39" ref="O86:X86">N86+O80-O82</f>
        <v>0</v>
      </c>
      <c r="P86" s="124">
        <f t="shared" si="39"/>
        <v>0</v>
      </c>
      <c r="Q86" s="124">
        <f t="shared" si="39"/>
        <v>0</v>
      </c>
      <c r="R86" s="124">
        <f t="shared" si="39"/>
        <v>0</v>
      </c>
      <c r="S86" s="124">
        <f t="shared" si="39"/>
        <v>0</v>
      </c>
      <c r="T86" s="124">
        <f t="shared" si="39"/>
        <v>0</v>
      </c>
      <c r="U86" s="124">
        <f t="shared" si="39"/>
        <v>0</v>
      </c>
      <c r="V86" s="124">
        <f t="shared" si="39"/>
        <v>0</v>
      </c>
      <c r="W86" s="124">
        <f t="shared" si="39"/>
        <v>0</v>
      </c>
      <c r="X86" s="124">
        <f t="shared" si="39"/>
        <v>0</v>
      </c>
    </row>
    <row r="87" spans="1:24" ht="12.75">
      <c r="A87" s="297"/>
      <c r="B87" s="134" t="s">
        <v>91</v>
      </c>
      <c r="C87" s="113" t="s">
        <v>94</v>
      </c>
      <c r="D87" s="172" t="s">
        <v>44</v>
      </c>
      <c r="E87" s="107">
        <f aca="true" t="shared" si="40" ref="E87:N87">E7+E15+E23+E31+E39+E47+E55+E63+E71+E79</f>
        <v>0</v>
      </c>
      <c r="F87" s="107">
        <f t="shared" si="40"/>
        <v>0</v>
      </c>
      <c r="G87" s="107">
        <f t="shared" si="40"/>
        <v>0</v>
      </c>
      <c r="H87" s="107">
        <f t="shared" si="40"/>
        <v>0</v>
      </c>
      <c r="I87" s="107">
        <f t="shared" si="40"/>
        <v>0</v>
      </c>
      <c r="J87" s="107">
        <f t="shared" si="40"/>
        <v>0</v>
      </c>
      <c r="K87" s="107">
        <f t="shared" si="40"/>
        <v>0</v>
      </c>
      <c r="L87" s="107">
        <f t="shared" si="40"/>
        <v>0</v>
      </c>
      <c r="M87" s="107">
        <f t="shared" si="40"/>
        <v>0</v>
      </c>
      <c r="N87" s="107">
        <f t="shared" si="40"/>
        <v>0</v>
      </c>
      <c r="O87" s="107">
        <f aca="true" t="shared" si="41" ref="O87:X87">O7+O15+O23+O31+O39+O47+O55+O63+O71+O79</f>
        <v>0</v>
      </c>
      <c r="P87" s="107">
        <f t="shared" si="41"/>
        <v>0</v>
      </c>
      <c r="Q87" s="107">
        <f t="shared" si="41"/>
        <v>0</v>
      </c>
      <c r="R87" s="107">
        <f t="shared" si="41"/>
        <v>0</v>
      </c>
      <c r="S87" s="107">
        <f t="shared" si="41"/>
        <v>0</v>
      </c>
      <c r="T87" s="107">
        <f t="shared" si="41"/>
        <v>0</v>
      </c>
      <c r="U87" s="107">
        <f t="shared" si="41"/>
        <v>0</v>
      </c>
      <c r="V87" s="107">
        <f t="shared" si="41"/>
        <v>0</v>
      </c>
      <c r="W87" s="107">
        <f t="shared" si="41"/>
        <v>0</v>
      </c>
      <c r="X87" s="119">
        <f t="shared" si="41"/>
        <v>0</v>
      </c>
    </row>
    <row r="88" spans="1:24" ht="12.75">
      <c r="A88" s="298"/>
      <c r="B88" s="118"/>
      <c r="C88" s="106" t="s">
        <v>84</v>
      </c>
      <c r="D88" s="172" t="s">
        <v>44</v>
      </c>
      <c r="E88" s="105">
        <f aca="true" t="shared" si="42" ref="E88:N88">E8+E16+E24+E32+E40+E48+E56+E64+E72+E80</f>
        <v>0</v>
      </c>
      <c r="F88" s="105">
        <f t="shared" si="42"/>
        <v>0</v>
      </c>
      <c r="G88" s="105">
        <f t="shared" si="42"/>
        <v>0</v>
      </c>
      <c r="H88" s="105">
        <f t="shared" si="42"/>
        <v>0</v>
      </c>
      <c r="I88" s="105">
        <f t="shared" si="42"/>
        <v>0</v>
      </c>
      <c r="J88" s="105">
        <f t="shared" si="42"/>
        <v>0</v>
      </c>
      <c r="K88" s="105">
        <f t="shared" si="42"/>
        <v>0</v>
      </c>
      <c r="L88" s="105">
        <f t="shared" si="42"/>
        <v>0</v>
      </c>
      <c r="M88" s="105">
        <f t="shared" si="42"/>
        <v>0</v>
      </c>
      <c r="N88" s="105">
        <f t="shared" si="42"/>
        <v>0</v>
      </c>
      <c r="O88" s="105">
        <f aca="true" t="shared" si="43" ref="O88:X88">O8+O16+O24+O32+O40+O48+O56+O64+O72+O80</f>
        <v>0</v>
      </c>
      <c r="P88" s="105">
        <f t="shared" si="43"/>
        <v>0</v>
      </c>
      <c r="Q88" s="105">
        <f t="shared" si="43"/>
        <v>0</v>
      </c>
      <c r="R88" s="105">
        <f t="shared" si="43"/>
        <v>0</v>
      </c>
      <c r="S88" s="105">
        <f t="shared" si="43"/>
        <v>0</v>
      </c>
      <c r="T88" s="105">
        <f t="shared" si="43"/>
        <v>0</v>
      </c>
      <c r="U88" s="105">
        <f t="shared" si="43"/>
        <v>0</v>
      </c>
      <c r="V88" s="105">
        <f t="shared" si="43"/>
        <v>0</v>
      </c>
      <c r="W88" s="105">
        <f t="shared" si="43"/>
        <v>0</v>
      </c>
      <c r="X88" s="117">
        <f t="shared" si="43"/>
        <v>0</v>
      </c>
    </row>
    <row r="89" spans="1:24" ht="12.75">
      <c r="A89" s="298"/>
      <c r="B89" s="300"/>
      <c r="C89" s="93" t="s">
        <v>93</v>
      </c>
      <c r="D89" s="174" t="s">
        <v>44</v>
      </c>
      <c r="E89" s="105">
        <f>E9+E17+E25+E33+E41+E49+E57+E65+E73+E81</f>
        <v>0</v>
      </c>
      <c r="F89" s="93">
        <f aca="true" t="shared" si="44" ref="F89:N89">F9+F17+F25+F33+F41+F49+F57+F65+F73+F81</f>
        <v>0</v>
      </c>
      <c r="G89" s="93">
        <f t="shared" si="44"/>
        <v>0</v>
      </c>
      <c r="H89" s="93">
        <f t="shared" si="44"/>
        <v>0</v>
      </c>
      <c r="I89" s="93">
        <f t="shared" si="44"/>
        <v>0</v>
      </c>
      <c r="J89" s="93">
        <f t="shared" si="44"/>
        <v>0</v>
      </c>
      <c r="K89" s="93">
        <f t="shared" si="44"/>
        <v>0</v>
      </c>
      <c r="L89" s="93">
        <f t="shared" si="44"/>
        <v>0</v>
      </c>
      <c r="M89" s="93">
        <f t="shared" si="44"/>
        <v>0</v>
      </c>
      <c r="N89" s="93">
        <f t="shared" si="44"/>
        <v>0</v>
      </c>
      <c r="O89" s="105">
        <f>O9+O17+O25+O33+O41+O49+O57+O65+O73+O81</f>
        <v>0</v>
      </c>
      <c r="P89" s="93">
        <f aca="true" t="shared" si="45" ref="P89:X89">P9+P17+P25+P33+P41+P49+P57+P65+P73+P81</f>
        <v>0</v>
      </c>
      <c r="Q89" s="93">
        <f t="shared" si="45"/>
        <v>0</v>
      </c>
      <c r="R89" s="93">
        <f t="shared" si="45"/>
        <v>0</v>
      </c>
      <c r="S89" s="93">
        <f t="shared" si="45"/>
        <v>0</v>
      </c>
      <c r="T89" s="93">
        <f t="shared" si="45"/>
        <v>0</v>
      </c>
      <c r="U89" s="93">
        <f t="shared" si="45"/>
        <v>0</v>
      </c>
      <c r="V89" s="93">
        <f t="shared" si="45"/>
        <v>0</v>
      </c>
      <c r="W89" s="93">
        <f t="shared" si="45"/>
        <v>0</v>
      </c>
      <c r="X89" s="96">
        <f t="shared" si="45"/>
        <v>0</v>
      </c>
    </row>
    <row r="90" spans="1:24" ht="12.75">
      <c r="A90" s="298"/>
      <c r="B90" s="300"/>
      <c r="C90" s="94" t="s">
        <v>84</v>
      </c>
      <c r="D90" s="174" t="s">
        <v>44</v>
      </c>
      <c r="E90" s="105">
        <f>E10+E18+E26+E34+E42+E50+E58+E66+E74+E82</f>
        <v>0</v>
      </c>
      <c r="F90" s="95">
        <f aca="true" t="shared" si="46" ref="F90:N90">F10+F18+F26+F34+F42+F50+F58+F66+F74+F82</f>
        <v>0</v>
      </c>
      <c r="G90" s="95">
        <f t="shared" si="46"/>
        <v>0</v>
      </c>
      <c r="H90" s="95">
        <f t="shared" si="46"/>
        <v>0</v>
      </c>
      <c r="I90" s="95">
        <f t="shared" si="46"/>
        <v>0</v>
      </c>
      <c r="J90" s="95">
        <f t="shared" si="46"/>
        <v>0</v>
      </c>
      <c r="K90" s="95">
        <f t="shared" si="46"/>
        <v>0</v>
      </c>
      <c r="L90" s="95">
        <f t="shared" si="46"/>
        <v>0</v>
      </c>
      <c r="M90" s="95">
        <f t="shared" si="46"/>
        <v>0</v>
      </c>
      <c r="N90" s="95">
        <f t="shared" si="46"/>
        <v>0</v>
      </c>
      <c r="O90" s="105">
        <f>O10+O18+O26+O34+O42+O50+O58+O66+O74+O82</f>
        <v>0</v>
      </c>
      <c r="P90" s="95">
        <f aca="true" t="shared" si="47" ref="P90:X90">P10+P18+P26+P34+P42+P50+P58+P66+P74+P82</f>
        <v>0</v>
      </c>
      <c r="Q90" s="95">
        <f t="shared" si="47"/>
        <v>0</v>
      </c>
      <c r="R90" s="95">
        <f t="shared" si="47"/>
        <v>0</v>
      </c>
      <c r="S90" s="95">
        <f t="shared" si="47"/>
        <v>0</v>
      </c>
      <c r="T90" s="95">
        <f t="shared" si="47"/>
        <v>0</v>
      </c>
      <c r="U90" s="95">
        <f t="shared" si="47"/>
        <v>0</v>
      </c>
      <c r="V90" s="95">
        <f t="shared" si="47"/>
        <v>0</v>
      </c>
      <c r="W90" s="95">
        <f t="shared" si="47"/>
        <v>0</v>
      </c>
      <c r="X90" s="82">
        <f t="shared" si="47"/>
        <v>0</v>
      </c>
    </row>
    <row r="91" spans="1:24" ht="12.75">
      <c r="A91" s="298"/>
      <c r="B91" s="300"/>
      <c r="C91" s="93" t="s">
        <v>92</v>
      </c>
      <c r="D91" s="174" t="s">
        <v>44</v>
      </c>
      <c r="E91" s="105">
        <f>E11+E19+E27+E35+E43+E51+E59+E67+E75+E83</f>
        <v>0</v>
      </c>
      <c r="F91" s="93">
        <f aca="true" t="shared" si="48" ref="F91:N91">F11+F19+F27+F35+F43+F51+F59+F67+F75+F83</f>
        <v>0</v>
      </c>
      <c r="G91" s="93">
        <f t="shared" si="48"/>
        <v>0</v>
      </c>
      <c r="H91" s="93">
        <f t="shared" si="48"/>
        <v>0</v>
      </c>
      <c r="I91" s="93">
        <f t="shared" si="48"/>
        <v>0</v>
      </c>
      <c r="J91" s="93">
        <f t="shared" si="48"/>
        <v>0</v>
      </c>
      <c r="K91" s="93">
        <f t="shared" si="48"/>
        <v>0</v>
      </c>
      <c r="L91" s="93">
        <f t="shared" si="48"/>
        <v>0</v>
      </c>
      <c r="M91" s="93">
        <f t="shared" si="48"/>
        <v>0</v>
      </c>
      <c r="N91" s="93">
        <f t="shared" si="48"/>
        <v>0</v>
      </c>
      <c r="O91" s="105">
        <f>O11+O19+O27+O35+O43+O51+O59+O67+O75+O83</f>
        <v>0</v>
      </c>
      <c r="P91" s="93">
        <f aca="true" t="shared" si="49" ref="P91:X91">P11+P19+P27+P35+P43+P51+P59+P67+P75+P83</f>
        <v>0</v>
      </c>
      <c r="Q91" s="93">
        <f t="shared" si="49"/>
        <v>0</v>
      </c>
      <c r="R91" s="93">
        <f t="shared" si="49"/>
        <v>0</v>
      </c>
      <c r="S91" s="93">
        <f t="shared" si="49"/>
        <v>0</v>
      </c>
      <c r="T91" s="93">
        <f t="shared" si="49"/>
        <v>0</v>
      </c>
      <c r="U91" s="93">
        <f t="shared" si="49"/>
        <v>0</v>
      </c>
      <c r="V91" s="93">
        <f t="shared" si="49"/>
        <v>0</v>
      </c>
      <c r="W91" s="93">
        <f t="shared" si="49"/>
        <v>0</v>
      </c>
      <c r="X91" s="96">
        <f t="shared" si="49"/>
        <v>0</v>
      </c>
    </row>
    <row r="92" spans="1:24" ht="12.75">
      <c r="A92" s="298"/>
      <c r="B92" s="300"/>
      <c r="C92" s="116" t="s">
        <v>84</v>
      </c>
      <c r="D92" s="175" t="s">
        <v>44</v>
      </c>
      <c r="E92" s="105">
        <f>E12+E20+E28+E36+E44+E52+E60+E68+E76+E84</f>
        <v>0</v>
      </c>
      <c r="F92" s="105">
        <f aca="true" t="shared" si="50" ref="F92:N92">F12+F20+F28+F36+F44+F52+F60+F68+F76+F84</f>
        <v>0</v>
      </c>
      <c r="G92" s="105">
        <f t="shared" si="50"/>
        <v>0</v>
      </c>
      <c r="H92" s="105">
        <f t="shared" si="50"/>
        <v>0</v>
      </c>
      <c r="I92" s="105">
        <f t="shared" si="50"/>
        <v>0</v>
      </c>
      <c r="J92" s="105">
        <f t="shared" si="50"/>
        <v>0</v>
      </c>
      <c r="K92" s="105">
        <f t="shared" si="50"/>
        <v>0</v>
      </c>
      <c r="L92" s="105">
        <f t="shared" si="50"/>
        <v>0</v>
      </c>
      <c r="M92" s="105">
        <f t="shared" si="50"/>
        <v>0</v>
      </c>
      <c r="N92" s="105">
        <f t="shared" si="50"/>
        <v>0</v>
      </c>
      <c r="O92" s="105">
        <f>O12+O20+O28+O36+O44+O52+O60+O68+O76+O84</f>
        <v>0</v>
      </c>
      <c r="P92" s="105">
        <f aca="true" t="shared" si="51" ref="P92:X92">P12+P20+P28+P36+P44+P52+P60+P68+P76+P84</f>
        <v>0</v>
      </c>
      <c r="Q92" s="105">
        <f t="shared" si="51"/>
        <v>0</v>
      </c>
      <c r="R92" s="105">
        <f t="shared" si="51"/>
        <v>0</v>
      </c>
      <c r="S92" s="105">
        <f t="shared" si="51"/>
        <v>0</v>
      </c>
      <c r="T92" s="105">
        <f t="shared" si="51"/>
        <v>0</v>
      </c>
      <c r="U92" s="105">
        <f t="shared" si="51"/>
        <v>0</v>
      </c>
      <c r="V92" s="105">
        <f t="shared" si="51"/>
        <v>0</v>
      </c>
      <c r="W92" s="105">
        <f t="shared" si="51"/>
        <v>0</v>
      </c>
      <c r="X92" s="117">
        <f t="shared" si="51"/>
        <v>0</v>
      </c>
    </row>
    <row r="93" spans="1:24" ht="12.75">
      <c r="A93" s="298"/>
      <c r="B93" s="300"/>
      <c r="C93" s="184" t="s">
        <v>110</v>
      </c>
      <c r="D93" s="105">
        <f>D13+D21+D29+D37+D45+D53+D61+D69+D77+D85</f>
        <v>0</v>
      </c>
      <c r="E93" s="105">
        <f aca="true" t="shared" si="52" ref="E93:N93">E13+E21+E29+E37+E45+E53+E61+E69+E77+E85</f>
        <v>0</v>
      </c>
      <c r="F93" s="105">
        <f t="shared" si="52"/>
        <v>0</v>
      </c>
      <c r="G93" s="105">
        <f t="shared" si="52"/>
        <v>0</v>
      </c>
      <c r="H93" s="105">
        <f t="shared" si="52"/>
        <v>0</v>
      </c>
      <c r="I93" s="105">
        <f t="shared" si="52"/>
        <v>0</v>
      </c>
      <c r="J93" s="105">
        <f t="shared" si="52"/>
        <v>0</v>
      </c>
      <c r="K93" s="105">
        <f t="shared" si="52"/>
        <v>0</v>
      </c>
      <c r="L93" s="105">
        <f t="shared" si="52"/>
        <v>0</v>
      </c>
      <c r="M93" s="105">
        <f t="shared" si="52"/>
        <v>0</v>
      </c>
      <c r="N93" s="105">
        <f t="shared" si="52"/>
        <v>0</v>
      </c>
      <c r="O93" s="105">
        <f aca="true" t="shared" si="53" ref="O93:X93">O13+O21+O29+O37+O45+O53+O61+O69+O77+O85</f>
        <v>0</v>
      </c>
      <c r="P93" s="105">
        <f t="shared" si="53"/>
        <v>0</v>
      </c>
      <c r="Q93" s="105">
        <f t="shared" si="53"/>
        <v>0</v>
      </c>
      <c r="R93" s="105">
        <f t="shared" si="53"/>
        <v>0</v>
      </c>
      <c r="S93" s="105">
        <f t="shared" si="53"/>
        <v>0</v>
      </c>
      <c r="T93" s="105">
        <f t="shared" si="53"/>
        <v>0</v>
      </c>
      <c r="U93" s="105">
        <f t="shared" si="53"/>
        <v>0</v>
      </c>
      <c r="V93" s="105">
        <f t="shared" si="53"/>
        <v>0</v>
      </c>
      <c r="W93" s="105">
        <f t="shared" si="53"/>
        <v>0</v>
      </c>
      <c r="X93" s="117">
        <f t="shared" si="53"/>
        <v>0</v>
      </c>
    </row>
    <row r="94" spans="1:24" ht="13.5" thickBot="1">
      <c r="A94" s="299"/>
      <c r="B94" s="301"/>
      <c r="C94" s="97" t="s">
        <v>84</v>
      </c>
      <c r="D94" s="133">
        <f>D14+D22+D30+D38+D46+D54+D62+D70+D78+D86</f>
        <v>0</v>
      </c>
      <c r="E94" s="133">
        <f aca="true" t="shared" si="54" ref="E94:N94">E14+E22+E30+E38+E46+E54+E62+E70+E78+E86</f>
        <v>0</v>
      </c>
      <c r="F94" s="133">
        <f t="shared" si="54"/>
        <v>0</v>
      </c>
      <c r="G94" s="133">
        <f t="shared" si="54"/>
        <v>0</v>
      </c>
      <c r="H94" s="133">
        <f t="shared" si="54"/>
        <v>0</v>
      </c>
      <c r="I94" s="133">
        <f t="shared" si="54"/>
        <v>0</v>
      </c>
      <c r="J94" s="133">
        <f t="shared" si="54"/>
        <v>0</v>
      </c>
      <c r="K94" s="133">
        <f t="shared" si="54"/>
        <v>0</v>
      </c>
      <c r="L94" s="133">
        <f t="shared" si="54"/>
        <v>0</v>
      </c>
      <c r="M94" s="133">
        <f t="shared" si="54"/>
        <v>0</v>
      </c>
      <c r="N94" s="133">
        <f t="shared" si="54"/>
        <v>0</v>
      </c>
      <c r="O94" s="133">
        <f aca="true" t="shared" si="55" ref="O94:X94">O14+O22+O30+O38+O46+O54+O62+O70+O78+O86</f>
        <v>0</v>
      </c>
      <c r="P94" s="133">
        <f t="shared" si="55"/>
        <v>0</v>
      </c>
      <c r="Q94" s="133">
        <f t="shared" si="55"/>
        <v>0</v>
      </c>
      <c r="R94" s="133">
        <f t="shared" si="55"/>
        <v>0</v>
      </c>
      <c r="S94" s="133">
        <f t="shared" si="55"/>
        <v>0</v>
      </c>
      <c r="T94" s="133">
        <f t="shared" si="55"/>
        <v>0</v>
      </c>
      <c r="U94" s="133">
        <f t="shared" si="55"/>
        <v>0</v>
      </c>
      <c r="V94" s="133">
        <f t="shared" si="55"/>
        <v>0</v>
      </c>
      <c r="W94" s="133">
        <f t="shared" si="55"/>
        <v>0</v>
      </c>
      <c r="X94" s="135">
        <f t="shared" si="55"/>
        <v>0</v>
      </c>
    </row>
  </sheetData>
  <sheetProtection/>
  <mergeCells count="23">
    <mergeCell ref="B39:B46"/>
    <mergeCell ref="A47:A54"/>
    <mergeCell ref="B47:B54"/>
    <mergeCell ref="A23:A30"/>
    <mergeCell ref="B23:B30"/>
    <mergeCell ref="A31:A38"/>
    <mergeCell ref="B31:B38"/>
    <mergeCell ref="A55:A62"/>
    <mergeCell ref="A79:A86"/>
    <mergeCell ref="B79:B86"/>
    <mergeCell ref="B6:C6"/>
    <mergeCell ref="A15:A22"/>
    <mergeCell ref="B15:B22"/>
    <mergeCell ref="A7:A14"/>
    <mergeCell ref="B7:B14"/>
    <mergeCell ref="B55:B62"/>
    <mergeCell ref="A39:A46"/>
    <mergeCell ref="A87:A94"/>
    <mergeCell ref="B89:B94"/>
    <mergeCell ref="A63:A70"/>
    <mergeCell ref="B63:B70"/>
    <mergeCell ref="A71:A78"/>
    <mergeCell ref="B71:B78"/>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X94"/>
  <sheetViews>
    <sheetView showGridLines="0" zoomScalePageLayoutView="0" workbookViewId="0" topLeftCell="A1">
      <selection activeCell="F11" sqref="F11"/>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9"/>
    </row>
    <row r="5" ht="13.5" thickBot="1"/>
    <row r="6" spans="1:24" ht="12.75">
      <c r="A6" s="136" t="s">
        <v>40</v>
      </c>
      <c r="B6" s="310" t="s">
        <v>89</v>
      </c>
      <c r="C6" s="311"/>
      <c r="D6" s="87">
        <v>2011</v>
      </c>
      <c r="E6" s="85">
        <v>2012</v>
      </c>
      <c r="F6" s="85">
        <v>2013</v>
      </c>
      <c r="G6" s="85">
        <v>2014</v>
      </c>
      <c r="H6" s="85">
        <v>2015</v>
      </c>
      <c r="I6" s="85">
        <v>2016</v>
      </c>
      <c r="J6" s="85">
        <v>2017</v>
      </c>
      <c r="K6" s="85">
        <v>2018</v>
      </c>
      <c r="L6" s="85">
        <v>2019</v>
      </c>
      <c r="M6" s="85">
        <v>2020</v>
      </c>
      <c r="N6" s="85">
        <v>2021</v>
      </c>
      <c r="O6" s="85">
        <v>2022</v>
      </c>
      <c r="P6" s="85">
        <v>2023</v>
      </c>
      <c r="Q6" s="85">
        <v>2024</v>
      </c>
      <c r="R6" s="85">
        <v>2025</v>
      </c>
      <c r="S6" s="85">
        <v>2026</v>
      </c>
      <c r="T6" s="85">
        <v>2027</v>
      </c>
      <c r="U6" s="85">
        <v>2028</v>
      </c>
      <c r="V6" s="85">
        <v>2029</v>
      </c>
      <c r="W6" s="88">
        <v>2030</v>
      </c>
      <c r="X6" s="88">
        <v>2031</v>
      </c>
    </row>
    <row r="7" spans="1:24" ht="12.75">
      <c r="A7" s="302" t="s">
        <v>86</v>
      </c>
      <c r="B7" s="305" t="s">
        <v>118</v>
      </c>
      <c r="C7" s="108" t="s">
        <v>94</v>
      </c>
      <c r="D7" s="173" t="s">
        <v>44</v>
      </c>
      <c r="E7" s="120"/>
      <c r="F7" s="120"/>
      <c r="G7" s="120"/>
      <c r="H7" s="120"/>
      <c r="I7" s="120"/>
      <c r="J7" s="120"/>
      <c r="K7" s="120"/>
      <c r="L7" s="120"/>
      <c r="M7" s="120"/>
      <c r="N7" s="120"/>
      <c r="O7" s="120"/>
      <c r="P7" s="120"/>
      <c r="Q7" s="120"/>
      <c r="R7" s="120"/>
      <c r="S7" s="120"/>
      <c r="T7" s="120"/>
      <c r="U7" s="120"/>
      <c r="V7" s="120"/>
      <c r="W7" s="120"/>
      <c r="X7" s="121"/>
    </row>
    <row r="8" spans="1:24" ht="12.75">
      <c r="A8" s="303"/>
      <c r="B8" s="306"/>
      <c r="C8" s="109" t="s">
        <v>84</v>
      </c>
      <c r="D8" s="173" t="s">
        <v>44</v>
      </c>
      <c r="E8" s="120"/>
      <c r="F8" s="120"/>
      <c r="G8" s="120"/>
      <c r="H8" s="120"/>
      <c r="I8" s="120"/>
      <c r="J8" s="120"/>
      <c r="K8" s="120"/>
      <c r="L8" s="120"/>
      <c r="M8" s="120"/>
      <c r="N8" s="120"/>
      <c r="O8" s="120"/>
      <c r="P8" s="120"/>
      <c r="Q8" s="120"/>
      <c r="R8" s="120"/>
      <c r="S8" s="120"/>
      <c r="T8" s="120"/>
      <c r="U8" s="120"/>
      <c r="V8" s="120"/>
      <c r="W8" s="120"/>
      <c r="X8" s="121"/>
    </row>
    <row r="9" spans="1:24" ht="12.75">
      <c r="A9" s="303"/>
      <c r="B9" s="306"/>
      <c r="C9" s="90" t="s">
        <v>93</v>
      </c>
      <c r="D9" s="173" t="s">
        <v>44</v>
      </c>
      <c r="E9" s="25"/>
      <c r="F9" s="122"/>
      <c r="G9" s="122"/>
      <c r="H9" s="122"/>
      <c r="I9" s="122"/>
      <c r="J9" s="122"/>
      <c r="K9" s="122"/>
      <c r="L9" s="122"/>
      <c r="M9" s="122"/>
      <c r="N9" s="122"/>
      <c r="O9" s="25"/>
      <c r="P9" s="122"/>
      <c r="Q9" s="122"/>
      <c r="R9" s="122"/>
      <c r="S9" s="122"/>
      <c r="T9" s="122"/>
      <c r="U9" s="122"/>
      <c r="V9" s="122"/>
      <c r="W9" s="122"/>
      <c r="X9" s="123"/>
    </row>
    <row r="10" spans="1:24" ht="12.75">
      <c r="A10" s="303"/>
      <c r="B10" s="306"/>
      <c r="C10" s="91" t="s">
        <v>84</v>
      </c>
      <c r="D10" s="173" t="s">
        <v>44</v>
      </c>
      <c r="E10" s="124"/>
      <c r="F10" s="124"/>
      <c r="G10" s="124"/>
      <c r="H10" s="124"/>
      <c r="I10" s="124"/>
      <c r="J10" s="124"/>
      <c r="K10" s="124"/>
      <c r="L10" s="124"/>
      <c r="M10" s="124"/>
      <c r="N10" s="124"/>
      <c r="O10" s="124"/>
      <c r="P10" s="124"/>
      <c r="Q10" s="124"/>
      <c r="R10" s="124"/>
      <c r="S10" s="124"/>
      <c r="T10" s="124"/>
      <c r="U10" s="124"/>
      <c r="V10" s="124"/>
      <c r="W10" s="124"/>
      <c r="X10" s="125"/>
    </row>
    <row r="11" spans="1:24" ht="12.75">
      <c r="A11" s="303"/>
      <c r="B11" s="306"/>
      <c r="C11" s="90" t="s">
        <v>85</v>
      </c>
      <c r="D11" s="173" t="s">
        <v>44</v>
      </c>
      <c r="E11" s="25"/>
      <c r="F11" s="122"/>
      <c r="G11" s="122"/>
      <c r="H11" s="122"/>
      <c r="I11" s="122"/>
      <c r="J11" s="122"/>
      <c r="K11" s="122"/>
      <c r="L11" s="122"/>
      <c r="M11" s="122"/>
      <c r="N11" s="122"/>
      <c r="O11" s="25"/>
      <c r="P11" s="122"/>
      <c r="Q11" s="122"/>
      <c r="R11" s="122"/>
      <c r="S11" s="122"/>
      <c r="T11" s="122"/>
      <c r="U11" s="122"/>
      <c r="V11" s="122"/>
      <c r="W11" s="122"/>
      <c r="X11" s="123"/>
    </row>
    <row r="12" spans="1:24" ht="12.75">
      <c r="A12" s="303"/>
      <c r="B12" s="306"/>
      <c r="C12" s="91" t="s">
        <v>84</v>
      </c>
      <c r="D12" s="173" t="s">
        <v>44</v>
      </c>
      <c r="E12" s="124"/>
      <c r="F12" s="124"/>
      <c r="G12" s="124"/>
      <c r="H12" s="124"/>
      <c r="I12" s="124"/>
      <c r="J12" s="124"/>
      <c r="K12" s="124"/>
      <c r="L12" s="124"/>
      <c r="M12" s="124"/>
      <c r="N12" s="124"/>
      <c r="O12" s="124"/>
      <c r="P12" s="124"/>
      <c r="Q12" s="124"/>
      <c r="R12" s="124"/>
      <c r="S12" s="124"/>
      <c r="T12" s="124"/>
      <c r="U12" s="124"/>
      <c r="V12" s="124"/>
      <c r="W12" s="124"/>
      <c r="X12" s="125"/>
    </row>
    <row r="13" spans="1:24" ht="12.75">
      <c r="A13" s="303"/>
      <c r="B13" s="306"/>
      <c r="C13" s="171" t="s">
        <v>110</v>
      </c>
      <c r="D13" s="176"/>
      <c r="E13" s="124">
        <f>D13+E7-E9</f>
        <v>0</v>
      </c>
      <c r="F13" s="124">
        <f aca="true" t="shared" si="0" ref="F13:N13">E13+F7-F9</f>
        <v>0</v>
      </c>
      <c r="G13" s="124">
        <f t="shared" si="0"/>
        <v>0</v>
      </c>
      <c r="H13" s="124">
        <f t="shared" si="0"/>
        <v>0</v>
      </c>
      <c r="I13" s="124">
        <f t="shared" si="0"/>
        <v>0</v>
      </c>
      <c r="J13" s="124">
        <f t="shared" si="0"/>
        <v>0</v>
      </c>
      <c r="K13" s="124">
        <f t="shared" si="0"/>
        <v>0</v>
      </c>
      <c r="L13" s="124">
        <f t="shared" si="0"/>
        <v>0</v>
      </c>
      <c r="M13" s="124">
        <f t="shared" si="0"/>
        <v>0</v>
      </c>
      <c r="N13" s="124">
        <f t="shared" si="0"/>
        <v>0</v>
      </c>
      <c r="O13" s="124">
        <f>N13+O7-O9</f>
        <v>0</v>
      </c>
      <c r="P13" s="124">
        <f aca="true" t="shared" si="1" ref="P13:X13">O13+P7-P9</f>
        <v>0</v>
      </c>
      <c r="Q13" s="124">
        <f t="shared" si="1"/>
        <v>0</v>
      </c>
      <c r="R13" s="124">
        <f t="shared" si="1"/>
        <v>0</v>
      </c>
      <c r="S13" s="124">
        <f t="shared" si="1"/>
        <v>0</v>
      </c>
      <c r="T13" s="124">
        <f t="shared" si="1"/>
        <v>0</v>
      </c>
      <c r="U13" s="124">
        <f t="shared" si="1"/>
        <v>0</v>
      </c>
      <c r="V13" s="124">
        <f t="shared" si="1"/>
        <v>0</v>
      </c>
      <c r="W13" s="124">
        <f t="shared" si="1"/>
        <v>0</v>
      </c>
      <c r="X13" s="125">
        <f t="shared" si="1"/>
        <v>0</v>
      </c>
    </row>
    <row r="14" spans="1:24" ht="12.75">
      <c r="A14" s="304"/>
      <c r="B14" s="307"/>
      <c r="C14" s="91" t="s">
        <v>84</v>
      </c>
      <c r="D14" s="177"/>
      <c r="E14" s="124">
        <f aca="true" t="shared" si="2" ref="E14:N14">D14+E8-E10</f>
        <v>0</v>
      </c>
      <c r="F14" s="124">
        <f t="shared" si="2"/>
        <v>0</v>
      </c>
      <c r="G14" s="124">
        <f t="shared" si="2"/>
        <v>0</v>
      </c>
      <c r="H14" s="124">
        <f t="shared" si="2"/>
        <v>0</v>
      </c>
      <c r="I14" s="124">
        <f t="shared" si="2"/>
        <v>0</v>
      </c>
      <c r="J14" s="124">
        <f t="shared" si="2"/>
        <v>0</v>
      </c>
      <c r="K14" s="124">
        <f t="shared" si="2"/>
        <v>0</v>
      </c>
      <c r="L14" s="124">
        <f t="shared" si="2"/>
        <v>0</v>
      </c>
      <c r="M14" s="124">
        <f t="shared" si="2"/>
        <v>0</v>
      </c>
      <c r="N14" s="124">
        <f t="shared" si="2"/>
        <v>0</v>
      </c>
      <c r="O14" s="124">
        <f aca="true" t="shared" si="3" ref="O14:X14">N14+O8-O10</f>
        <v>0</v>
      </c>
      <c r="P14" s="124">
        <f t="shared" si="3"/>
        <v>0</v>
      </c>
      <c r="Q14" s="124">
        <f t="shared" si="3"/>
        <v>0</v>
      </c>
      <c r="R14" s="124">
        <f t="shared" si="3"/>
        <v>0</v>
      </c>
      <c r="S14" s="124">
        <f t="shared" si="3"/>
        <v>0</v>
      </c>
      <c r="T14" s="124">
        <f t="shared" si="3"/>
        <v>0</v>
      </c>
      <c r="U14" s="124">
        <f t="shared" si="3"/>
        <v>0</v>
      </c>
      <c r="V14" s="124">
        <f t="shared" si="3"/>
        <v>0</v>
      </c>
      <c r="W14" s="124">
        <f t="shared" si="3"/>
        <v>0</v>
      </c>
      <c r="X14" s="124">
        <f t="shared" si="3"/>
        <v>0</v>
      </c>
    </row>
    <row r="15" spans="1:24" ht="12.75">
      <c r="A15" s="302" t="s">
        <v>87</v>
      </c>
      <c r="B15" s="305"/>
      <c r="C15" s="110" t="s">
        <v>94</v>
      </c>
      <c r="D15" s="173" t="s">
        <v>44</v>
      </c>
      <c r="E15" s="126"/>
      <c r="F15" s="126"/>
      <c r="G15" s="126"/>
      <c r="H15" s="126"/>
      <c r="I15" s="126"/>
      <c r="J15" s="126"/>
      <c r="K15" s="126"/>
      <c r="L15" s="126"/>
      <c r="M15" s="126"/>
      <c r="N15" s="126"/>
      <c r="O15" s="126"/>
      <c r="P15" s="126"/>
      <c r="Q15" s="126"/>
      <c r="R15" s="126"/>
      <c r="S15" s="126"/>
      <c r="T15" s="126"/>
      <c r="U15" s="126"/>
      <c r="V15" s="126"/>
      <c r="W15" s="126"/>
      <c r="X15" s="127"/>
    </row>
    <row r="16" spans="1:24" ht="12.75">
      <c r="A16" s="303"/>
      <c r="B16" s="306"/>
      <c r="C16" s="109" t="s">
        <v>84</v>
      </c>
      <c r="D16" s="173" t="s">
        <v>44</v>
      </c>
      <c r="E16" s="126"/>
      <c r="F16" s="126"/>
      <c r="G16" s="126"/>
      <c r="H16" s="126"/>
      <c r="I16" s="126"/>
      <c r="J16" s="126"/>
      <c r="K16" s="126"/>
      <c r="L16" s="126"/>
      <c r="M16" s="126"/>
      <c r="N16" s="126"/>
      <c r="O16" s="126"/>
      <c r="P16" s="126"/>
      <c r="Q16" s="126"/>
      <c r="R16" s="126"/>
      <c r="S16" s="126"/>
      <c r="T16" s="126"/>
      <c r="U16" s="126"/>
      <c r="V16" s="126"/>
      <c r="W16" s="126"/>
      <c r="X16" s="127"/>
    </row>
    <row r="17" spans="1:24" ht="12.75">
      <c r="A17" s="303"/>
      <c r="B17" s="306"/>
      <c r="C17" s="90" t="s">
        <v>93</v>
      </c>
      <c r="D17" s="173" t="s">
        <v>44</v>
      </c>
      <c r="E17" s="128"/>
      <c r="F17" s="122"/>
      <c r="G17" s="122"/>
      <c r="H17" s="122"/>
      <c r="I17" s="122"/>
      <c r="J17" s="122"/>
      <c r="K17" s="122"/>
      <c r="L17" s="122"/>
      <c r="M17" s="122"/>
      <c r="N17" s="122"/>
      <c r="O17" s="128"/>
      <c r="P17" s="122"/>
      <c r="Q17" s="122"/>
      <c r="R17" s="122"/>
      <c r="S17" s="122"/>
      <c r="T17" s="122"/>
      <c r="U17" s="122"/>
      <c r="V17" s="122"/>
      <c r="W17" s="122"/>
      <c r="X17" s="123"/>
    </row>
    <row r="18" spans="1:24" ht="12.75">
      <c r="A18" s="303"/>
      <c r="B18" s="306"/>
      <c r="C18" s="91" t="s">
        <v>84</v>
      </c>
      <c r="D18" s="173" t="s">
        <v>44</v>
      </c>
      <c r="E18" s="124"/>
      <c r="F18" s="124"/>
      <c r="G18" s="124"/>
      <c r="H18" s="124"/>
      <c r="I18" s="124"/>
      <c r="J18" s="124"/>
      <c r="K18" s="124"/>
      <c r="L18" s="124"/>
      <c r="M18" s="124"/>
      <c r="N18" s="124"/>
      <c r="O18" s="124"/>
      <c r="P18" s="124"/>
      <c r="Q18" s="124"/>
      <c r="R18" s="124"/>
      <c r="S18" s="124"/>
      <c r="T18" s="124"/>
      <c r="U18" s="124"/>
      <c r="V18" s="124"/>
      <c r="W18" s="124"/>
      <c r="X18" s="125"/>
    </row>
    <row r="19" spans="1:24" ht="12.75">
      <c r="A19" s="303"/>
      <c r="B19" s="306"/>
      <c r="C19" s="90" t="s">
        <v>85</v>
      </c>
      <c r="D19" s="173" t="s">
        <v>44</v>
      </c>
      <c r="E19" s="122"/>
      <c r="F19" s="122"/>
      <c r="G19" s="122"/>
      <c r="H19" s="122"/>
      <c r="I19" s="122"/>
      <c r="J19" s="122"/>
      <c r="K19" s="122"/>
      <c r="L19" s="122"/>
      <c r="M19" s="122"/>
      <c r="N19" s="122"/>
      <c r="O19" s="122"/>
      <c r="P19" s="122"/>
      <c r="Q19" s="122"/>
      <c r="R19" s="122"/>
      <c r="S19" s="122"/>
      <c r="T19" s="122"/>
      <c r="U19" s="122"/>
      <c r="V19" s="122"/>
      <c r="W19" s="122"/>
      <c r="X19" s="123"/>
    </row>
    <row r="20" spans="1:24" ht="12.75">
      <c r="A20" s="303"/>
      <c r="B20" s="306"/>
      <c r="C20" s="91" t="s">
        <v>84</v>
      </c>
      <c r="D20" s="173" t="s">
        <v>44</v>
      </c>
      <c r="E20" s="124"/>
      <c r="F20" s="124"/>
      <c r="G20" s="124"/>
      <c r="H20" s="124"/>
      <c r="I20" s="124"/>
      <c r="J20" s="124"/>
      <c r="K20" s="124"/>
      <c r="L20" s="124"/>
      <c r="M20" s="124"/>
      <c r="N20" s="124"/>
      <c r="O20" s="124"/>
      <c r="P20" s="124"/>
      <c r="Q20" s="124"/>
      <c r="R20" s="124"/>
      <c r="S20" s="124"/>
      <c r="T20" s="124"/>
      <c r="U20" s="124"/>
      <c r="V20" s="124"/>
      <c r="W20" s="124"/>
      <c r="X20" s="125"/>
    </row>
    <row r="21" spans="1:24" ht="12.75">
      <c r="A21" s="303"/>
      <c r="B21" s="306"/>
      <c r="C21" s="171" t="s">
        <v>110</v>
      </c>
      <c r="D21" s="176"/>
      <c r="E21" s="124">
        <f>D21+E15-E17</f>
        <v>0</v>
      </c>
      <c r="F21" s="124">
        <f aca="true" t="shared" si="4" ref="F21:N21">E21+F15-F17</f>
        <v>0</v>
      </c>
      <c r="G21" s="124">
        <f t="shared" si="4"/>
        <v>0</v>
      </c>
      <c r="H21" s="124">
        <f t="shared" si="4"/>
        <v>0</v>
      </c>
      <c r="I21" s="124">
        <f t="shared" si="4"/>
        <v>0</v>
      </c>
      <c r="J21" s="124">
        <f t="shared" si="4"/>
        <v>0</v>
      </c>
      <c r="K21" s="124">
        <f t="shared" si="4"/>
        <v>0</v>
      </c>
      <c r="L21" s="124">
        <f t="shared" si="4"/>
        <v>0</v>
      </c>
      <c r="M21" s="124">
        <f t="shared" si="4"/>
        <v>0</v>
      </c>
      <c r="N21" s="124">
        <f t="shared" si="4"/>
        <v>0</v>
      </c>
      <c r="O21" s="124">
        <f>N21+O15-O17</f>
        <v>0</v>
      </c>
      <c r="P21" s="124">
        <f aca="true" t="shared" si="5" ref="P21:X21">O21+P15-P17</f>
        <v>0</v>
      </c>
      <c r="Q21" s="124">
        <f t="shared" si="5"/>
        <v>0</v>
      </c>
      <c r="R21" s="124">
        <f t="shared" si="5"/>
        <v>0</v>
      </c>
      <c r="S21" s="124">
        <f t="shared" si="5"/>
        <v>0</v>
      </c>
      <c r="T21" s="124">
        <f t="shared" si="5"/>
        <v>0</v>
      </c>
      <c r="U21" s="124">
        <f t="shared" si="5"/>
        <v>0</v>
      </c>
      <c r="V21" s="124">
        <f t="shared" si="5"/>
        <v>0</v>
      </c>
      <c r="W21" s="124">
        <f t="shared" si="5"/>
        <v>0</v>
      </c>
      <c r="X21" s="125">
        <f t="shared" si="5"/>
        <v>0</v>
      </c>
    </row>
    <row r="22" spans="1:24" ht="12.75">
      <c r="A22" s="304"/>
      <c r="B22" s="307"/>
      <c r="C22" s="91" t="s">
        <v>84</v>
      </c>
      <c r="D22" s="177"/>
      <c r="E22" s="124">
        <f aca="true" t="shared" si="6" ref="E22:N22">D22+E16-E18</f>
        <v>0</v>
      </c>
      <c r="F22" s="124">
        <f t="shared" si="6"/>
        <v>0</v>
      </c>
      <c r="G22" s="124">
        <f t="shared" si="6"/>
        <v>0</v>
      </c>
      <c r="H22" s="124">
        <f t="shared" si="6"/>
        <v>0</v>
      </c>
      <c r="I22" s="124">
        <f t="shared" si="6"/>
        <v>0</v>
      </c>
      <c r="J22" s="124">
        <f t="shared" si="6"/>
        <v>0</v>
      </c>
      <c r="K22" s="124">
        <f t="shared" si="6"/>
        <v>0</v>
      </c>
      <c r="L22" s="124">
        <f t="shared" si="6"/>
        <v>0</v>
      </c>
      <c r="M22" s="124">
        <f t="shared" si="6"/>
        <v>0</v>
      </c>
      <c r="N22" s="124">
        <f t="shared" si="6"/>
        <v>0</v>
      </c>
      <c r="O22" s="124">
        <f aca="true" t="shared" si="7" ref="O22:X22">N22+O16-O18</f>
        <v>0</v>
      </c>
      <c r="P22" s="124">
        <f t="shared" si="7"/>
        <v>0</v>
      </c>
      <c r="Q22" s="124">
        <f t="shared" si="7"/>
        <v>0</v>
      </c>
      <c r="R22" s="124">
        <f t="shared" si="7"/>
        <v>0</v>
      </c>
      <c r="S22" s="124">
        <f t="shared" si="7"/>
        <v>0</v>
      </c>
      <c r="T22" s="124">
        <f t="shared" si="7"/>
        <v>0</v>
      </c>
      <c r="U22" s="124">
        <f t="shared" si="7"/>
        <v>0</v>
      </c>
      <c r="V22" s="124">
        <f t="shared" si="7"/>
        <v>0</v>
      </c>
      <c r="W22" s="124">
        <f t="shared" si="7"/>
        <v>0</v>
      </c>
      <c r="X22" s="124">
        <f t="shared" si="7"/>
        <v>0</v>
      </c>
    </row>
    <row r="23" spans="1:24" ht="12.75">
      <c r="A23" s="302" t="s">
        <v>88</v>
      </c>
      <c r="B23" s="305"/>
      <c r="C23" s="110" t="s">
        <v>94</v>
      </c>
      <c r="D23" s="173" t="s">
        <v>44</v>
      </c>
      <c r="E23" s="126"/>
      <c r="F23" s="126"/>
      <c r="G23" s="126"/>
      <c r="H23" s="126"/>
      <c r="I23" s="126"/>
      <c r="J23" s="126"/>
      <c r="K23" s="126"/>
      <c r="L23" s="126"/>
      <c r="M23" s="126"/>
      <c r="N23" s="126"/>
      <c r="O23" s="126"/>
      <c r="P23" s="126"/>
      <c r="Q23" s="126"/>
      <c r="R23" s="126"/>
      <c r="S23" s="126"/>
      <c r="T23" s="126"/>
      <c r="U23" s="126"/>
      <c r="V23" s="126"/>
      <c r="W23" s="126"/>
      <c r="X23" s="127"/>
    </row>
    <row r="24" spans="1:24" ht="12.75">
      <c r="A24" s="303"/>
      <c r="B24" s="306"/>
      <c r="C24" s="109" t="s">
        <v>84</v>
      </c>
      <c r="D24" s="173" t="s">
        <v>44</v>
      </c>
      <c r="E24" s="126"/>
      <c r="F24" s="126"/>
      <c r="G24" s="126"/>
      <c r="H24" s="126"/>
      <c r="I24" s="126"/>
      <c r="J24" s="126"/>
      <c r="K24" s="126"/>
      <c r="L24" s="126"/>
      <c r="M24" s="126"/>
      <c r="N24" s="126"/>
      <c r="O24" s="126"/>
      <c r="P24" s="126"/>
      <c r="Q24" s="126"/>
      <c r="R24" s="126"/>
      <c r="S24" s="126"/>
      <c r="T24" s="126"/>
      <c r="U24" s="126"/>
      <c r="V24" s="126"/>
      <c r="W24" s="126"/>
      <c r="X24" s="127"/>
    </row>
    <row r="25" spans="1:24" ht="12.75">
      <c r="A25" s="303"/>
      <c r="B25" s="306"/>
      <c r="C25" s="90" t="s">
        <v>93</v>
      </c>
      <c r="D25" s="173" t="s">
        <v>44</v>
      </c>
      <c r="E25" s="124"/>
      <c r="F25" s="124"/>
      <c r="G25" s="124"/>
      <c r="H25" s="124"/>
      <c r="I25" s="124"/>
      <c r="J25" s="124"/>
      <c r="K25" s="124"/>
      <c r="L25" s="124"/>
      <c r="M25" s="124"/>
      <c r="N25" s="124"/>
      <c r="O25" s="124"/>
      <c r="P25" s="124"/>
      <c r="Q25" s="124"/>
      <c r="R25" s="124"/>
      <c r="S25" s="124"/>
      <c r="T25" s="124"/>
      <c r="U25" s="124"/>
      <c r="V25" s="124"/>
      <c r="W25" s="124"/>
      <c r="X25" s="125"/>
    </row>
    <row r="26" spans="1:24" ht="12.75">
      <c r="A26" s="303"/>
      <c r="B26" s="306"/>
      <c r="C26" s="91" t="s">
        <v>84</v>
      </c>
      <c r="D26" s="173" t="s">
        <v>44</v>
      </c>
      <c r="E26" s="124"/>
      <c r="F26" s="124"/>
      <c r="G26" s="124"/>
      <c r="H26" s="124"/>
      <c r="I26" s="124"/>
      <c r="J26" s="124"/>
      <c r="K26" s="124"/>
      <c r="L26" s="124"/>
      <c r="M26" s="124"/>
      <c r="N26" s="124"/>
      <c r="O26" s="124"/>
      <c r="P26" s="124"/>
      <c r="Q26" s="124"/>
      <c r="R26" s="124"/>
      <c r="S26" s="124"/>
      <c r="T26" s="124"/>
      <c r="U26" s="124"/>
      <c r="V26" s="124"/>
      <c r="W26" s="124"/>
      <c r="X26" s="125"/>
    </row>
    <row r="27" spans="1:24" ht="12.75">
      <c r="A27" s="303"/>
      <c r="B27" s="306"/>
      <c r="C27" s="90" t="s">
        <v>85</v>
      </c>
      <c r="D27" s="173" t="s">
        <v>44</v>
      </c>
      <c r="E27" s="124"/>
      <c r="F27" s="124"/>
      <c r="G27" s="124"/>
      <c r="H27" s="124"/>
      <c r="I27" s="124"/>
      <c r="J27" s="124"/>
      <c r="K27" s="124"/>
      <c r="L27" s="124"/>
      <c r="M27" s="124"/>
      <c r="N27" s="124"/>
      <c r="O27" s="124"/>
      <c r="P27" s="124"/>
      <c r="Q27" s="124"/>
      <c r="R27" s="124"/>
      <c r="S27" s="124"/>
      <c r="T27" s="124"/>
      <c r="U27" s="124"/>
      <c r="V27" s="124"/>
      <c r="W27" s="124"/>
      <c r="X27" s="125"/>
    </row>
    <row r="28" spans="1:24" ht="12.75">
      <c r="A28" s="303"/>
      <c r="B28" s="306"/>
      <c r="C28" s="91" t="s">
        <v>84</v>
      </c>
      <c r="D28" s="173" t="s">
        <v>44</v>
      </c>
      <c r="E28" s="124"/>
      <c r="F28" s="124"/>
      <c r="G28" s="124"/>
      <c r="H28" s="124"/>
      <c r="I28" s="124"/>
      <c r="J28" s="124"/>
      <c r="K28" s="124"/>
      <c r="L28" s="124"/>
      <c r="M28" s="124"/>
      <c r="N28" s="124"/>
      <c r="O28" s="124"/>
      <c r="P28" s="124"/>
      <c r="Q28" s="124"/>
      <c r="R28" s="124"/>
      <c r="S28" s="124"/>
      <c r="T28" s="124"/>
      <c r="U28" s="124"/>
      <c r="V28" s="124"/>
      <c r="W28" s="124"/>
      <c r="X28" s="125"/>
    </row>
    <row r="29" spans="1:24" ht="12.75">
      <c r="A29" s="303"/>
      <c r="B29" s="306"/>
      <c r="C29" s="171" t="s">
        <v>110</v>
      </c>
      <c r="D29" s="176"/>
      <c r="E29" s="124">
        <f>D29+E23-E25</f>
        <v>0</v>
      </c>
      <c r="F29" s="124">
        <f aca="true" t="shared" si="8" ref="F29:N29">E29+F23-F25</f>
        <v>0</v>
      </c>
      <c r="G29" s="124">
        <f t="shared" si="8"/>
        <v>0</v>
      </c>
      <c r="H29" s="124">
        <f t="shared" si="8"/>
        <v>0</v>
      </c>
      <c r="I29" s="124">
        <f t="shared" si="8"/>
        <v>0</v>
      </c>
      <c r="J29" s="124">
        <f t="shared" si="8"/>
        <v>0</v>
      </c>
      <c r="K29" s="124">
        <f t="shared" si="8"/>
        <v>0</v>
      </c>
      <c r="L29" s="124">
        <f t="shared" si="8"/>
        <v>0</v>
      </c>
      <c r="M29" s="124">
        <f t="shared" si="8"/>
        <v>0</v>
      </c>
      <c r="N29" s="124">
        <f t="shared" si="8"/>
        <v>0</v>
      </c>
      <c r="O29" s="124">
        <f>N29+O23-O25</f>
        <v>0</v>
      </c>
      <c r="P29" s="124">
        <f aca="true" t="shared" si="9" ref="P29:X29">O29+P23-P25</f>
        <v>0</v>
      </c>
      <c r="Q29" s="124">
        <f t="shared" si="9"/>
        <v>0</v>
      </c>
      <c r="R29" s="124">
        <f t="shared" si="9"/>
        <v>0</v>
      </c>
      <c r="S29" s="124">
        <f t="shared" si="9"/>
        <v>0</v>
      </c>
      <c r="T29" s="124">
        <f t="shared" si="9"/>
        <v>0</v>
      </c>
      <c r="U29" s="124">
        <f t="shared" si="9"/>
        <v>0</v>
      </c>
      <c r="V29" s="124">
        <f t="shared" si="9"/>
        <v>0</v>
      </c>
      <c r="W29" s="124">
        <f t="shared" si="9"/>
        <v>0</v>
      </c>
      <c r="X29" s="125">
        <f t="shared" si="9"/>
        <v>0</v>
      </c>
    </row>
    <row r="30" spans="1:24" ht="12.75">
      <c r="A30" s="304"/>
      <c r="B30" s="307"/>
      <c r="C30" s="91" t="s">
        <v>84</v>
      </c>
      <c r="D30" s="177"/>
      <c r="E30" s="124">
        <f aca="true" t="shared" si="10" ref="E30:N30">D30+E24-E26</f>
        <v>0</v>
      </c>
      <c r="F30" s="124">
        <f t="shared" si="10"/>
        <v>0</v>
      </c>
      <c r="G30" s="124">
        <f t="shared" si="10"/>
        <v>0</v>
      </c>
      <c r="H30" s="124">
        <f t="shared" si="10"/>
        <v>0</v>
      </c>
      <c r="I30" s="124">
        <f t="shared" si="10"/>
        <v>0</v>
      </c>
      <c r="J30" s="124">
        <f t="shared" si="10"/>
        <v>0</v>
      </c>
      <c r="K30" s="124">
        <f t="shared" si="10"/>
        <v>0</v>
      </c>
      <c r="L30" s="124">
        <f t="shared" si="10"/>
        <v>0</v>
      </c>
      <c r="M30" s="124">
        <f t="shared" si="10"/>
        <v>0</v>
      </c>
      <c r="N30" s="124">
        <f t="shared" si="10"/>
        <v>0</v>
      </c>
      <c r="O30" s="124">
        <f aca="true" t="shared" si="11" ref="O30:X30">N30+O24-O26</f>
        <v>0</v>
      </c>
      <c r="P30" s="124">
        <f t="shared" si="11"/>
        <v>0</v>
      </c>
      <c r="Q30" s="124">
        <f t="shared" si="11"/>
        <v>0</v>
      </c>
      <c r="R30" s="124">
        <f t="shared" si="11"/>
        <v>0</v>
      </c>
      <c r="S30" s="124">
        <f t="shared" si="11"/>
        <v>0</v>
      </c>
      <c r="T30" s="124">
        <f t="shared" si="11"/>
        <v>0</v>
      </c>
      <c r="U30" s="124">
        <f t="shared" si="11"/>
        <v>0</v>
      </c>
      <c r="V30" s="124">
        <f t="shared" si="11"/>
        <v>0</v>
      </c>
      <c r="W30" s="124">
        <f t="shared" si="11"/>
        <v>0</v>
      </c>
      <c r="X30" s="124">
        <f t="shared" si="11"/>
        <v>0</v>
      </c>
    </row>
    <row r="31" spans="1:24" ht="12.75">
      <c r="A31" s="302" t="s">
        <v>111</v>
      </c>
      <c r="B31" s="305"/>
      <c r="C31" s="110" t="s">
        <v>94</v>
      </c>
      <c r="D31" s="173" t="s">
        <v>44</v>
      </c>
      <c r="E31" s="126"/>
      <c r="F31" s="126"/>
      <c r="G31" s="126"/>
      <c r="H31" s="126"/>
      <c r="I31" s="126"/>
      <c r="J31" s="126"/>
      <c r="K31" s="126"/>
      <c r="L31" s="126"/>
      <c r="M31" s="126"/>
      <c r="N31" s="126"/>
      <c r="O31" s="126"/>
      <c r="P31" s="126"/>
      <c r="Q31" s="126"/>
      <c r="R31" s="126"/>
      <c r="S31" s="126"/>
      <c r="T31" s="126"/>
      <c r="U31" s="126"/>
      <c r="V31" s="126"/>
      <c r="W31" s="126"/>
      <c r="X31" s="127"/>
    </row>
    <row r="32" spans="1:24" ht="12.75">
      <c r="A32" s="303"/>
      <c r="B32" s="306"/>
      <c r="C32" s="109" t="s">
        <v>84</v>
      </c>
      <c r="D32" s="173" t="s">
        <v>44</v>
      </c>
      <c r="E32" s="126"/>
      <c r="F32" s="126"/>
      <c r="G32" s="126"/>
      <c r="H32" s="126"/>
      <c r="I32" s="126"/>
      <c r="J32" s="126"/>
      <c r="K32" s="126"/>
      <c r="L32" s="126"/>
      <c r="M32" s="126"/>
      <c r="N32" s="126"/>
      <c r="O32" s="126"/>
      <c r="P32" s="126"/>
      <c r="Q32" s="126"/>
      <c r="R32" s="126"/>
      <c r="S32" s="126"/>
      <c r="T32" s="126"/>
      <c r="U32" s="126"/>
      <c r="V32" s="126"/>
      <c r="W32" s="126"/>
      <c r="X32" s="127"/>
    </row>
    <row r="33" spans="1:24" ht="12.75">
      <c r="A33" s="303"/>
      <c r="B33" s="306"/>
      <c r="C33" s="90" t="s">
        <v>93</v>
      </c>
      <c r="D33" s="173" t="s">
        <v>44</v>
      </c>
      <c r="E33" s="124"/>
      <c r="F33" s="124"/>
      <c r="G33" s="124"/>
      <c r="H33" s="124"/>
      <c r="I33" s="124"/>
      <c r="J33" s="124"/>
      <c r="K33" s="124"/>
      <c r="L33" s="124"/>
      <c r="M33" s="124"/>
      <c r="N33" s="124"/>
      <c r="O33" s="124"/>
      <c r="P33" s="124"/>
      <c r="Q33" s="124"/>
      <c r="R33" s="124"/>
      <c r="S33" s="124"/>
      <c r="T33" s="124"/>
      <c r="U33" s="124"/>
      <c r="V33" s="124"/>
      <c r="W33" s="124"/>
      <c r="X33" s="125"/>
    </row>
    <row r="34" spans="1:24" ht="12.75">
      <c r="A34" s="303"/>
      <c r="B34" s="306"/>
      <c r="C34" s="91" t="s">
        <v>84</v>
      </c>
      <c r="D34" s="173" t="s">
        <v>44</v>
      </c>
      <c r="E34" s="124"/>
      <c r="F34" s="124"/>
      <c r="G34" s="124"/>
      <c r="H34" s="124"/>
      <c r="I34" s="124"/>
      <c r="J34" s="124"/>
      <c r="K34" s="124"/>
      <c r="L34" s="124"/>
      <c r="M34" s="124"/>
      <c r="N34" s="124"/>
      <c r="O34" s="124"/>
      <c r="P34" s="124"/>
      <c r="Q34" s="124"/>
      <c r="R34" s="124"/>
      <c r="S34" s="124"/>
      <c r="T34" s="124"/>
      <c r="U34" s="124"/>
      <c r="V34" s="124"/>
      <c r="W34" s="124"/>
      <c r="X34" s="125"/>
    </row>
    <row r="35" spans="1:24" ht="12.75">
      <c r="A35" s="303"/>
      <c r="B35" s="306"/>
      <c r="C35" s="90" t="s">
        <v>85</v>
      </c>
      <c r="D35" s="173" t="s">
        <v>44</v>
      </c>
      <c r="E35" s="124"/>
      <c r="F35" s="124"/>
      <c r="G35" s="124"/>
      <c r="H35" s="124"/>
      <c r="I35" s="124"/>
      <c r="J35" s="124"/>
      <c r="K35" s="124"/>
      <c r="L35" s="124"/>
      <c r="M35" s="124"/>
      <c r="N35" s="124"/>
      <c r="O35" s="124"/>
      <c r="P35" s="124"/>
      <c r="Q35" s="124"/>
      <c r="R35" s="124"/>
      <c r="S35" s="124"/>
      <c r="T35" s="124"/>
      <c r="U35" s="124"/>
      <c r="V35" s="124"/>
      <c r="W35" s="124"/>
      <c r="X35" s="125"/>
    </row>
    <row r="36" spans="1:24" ht="12.75">
      <c r="A36" s="303"/>
      <c r="B36" s="306"/>
      <c r="C36" s="91" t="s">
        <v>84</v>
      </c>
      <c r="D36" s="173" t="s">
        <v>44</v>
      </c>
      <c r="E36" s="124"/>
      <c r="F36" s="124"/>
      <c r="G36" s="124"/>
      <c r="H36" s="124"/>
      <c r="I36" s="124"/>
      <c r="J36" s="124"/>
      <c r="K36" s="124"/>
      <c r="L36" s="124"/>
      <c r="M36" s="124"/>
      <c r="N36" s="124"/>
      <c r="O36" s="124"/>
      <c r="P36" s="124"/>
      <c r="Q36" s="124"/>
      <c r="R36" s="124"/>
      <c r="S36" s="124"/>
      <c r="T36" s="124"/>
      <c r="U36" s="124"/>
      <c r="V36" s="124"/>
      <c r="W36" s="124"/>
      <c r="X36" s="125"/>
    </row>
    <row r="37" spans="1:24" ht="12.75">
      <c r="A37" s="303"/>
      <c r="B37" s="306"/>
      <c r="C37" s="171" t="s">
        <v>110</v>
      </c>
      <c r="D37" s="176"/>
      <c r="E37" s="124">
        <f>D37+E31-E33</f>
        <v>0</v>
      </c>
      <c r="F37" s="124">
        <f aca="true" t="shared" si="12" ref="F37:N37">E37+F31-F33</f>
        <v>0</v>
      </c>
      <c r="G37" s="124">
        <f t="shared" si="12"/>
        <v>0</v>
      </c>
      <c r="H37" s="124">
        <f t="shared" si="12"/>
        <v>0</v>
      </c>
      <c r="I37" s="124">
        <f t="shared" si="12"/>
        <v>0</v>
      </c>
      <c r="J37" s="124">
        <f t="shared" si="12"/>
        <v>0</v>
      </c>
      <c r="K37" s="124">
        <f t="shared" si="12"/>
        <v>0</v>
      </c>
      <c r="L37" s="124">
        <f t="shared" si="12"/>
        <v>0</v>
      </c>
      <c r="M37" s="124">
        <f t="shared" si="12"/>
        <v>0</v>
      </c>
      <c r="N37" s="124">
        <f t="shared" si="12"/>
        <v>0</v>
      </c>
      <c r="O37" s="124">
        <f>N37+O31-O33</f>
        <v>0</v>
      </c>
      <c r="P37" s="124">
        <f aca="true" t="shared" si="13" ref="P37:X37">O37+P31-P33</f>
        <v>0</v>
      </c>
      <c r="Q37" s="124">
        <f t="shared" si="13"/>
        <v>0</v>
      </c>
      <c r="R37" s="124">
        <f t="shared" si="13"/>
        <v>0</v>
      </c>
      <c r="S37" s="124">
        <f t="shared" si="13"/>
        <v>0</v>
      </c>
      <c r="T37" s="124">
        <f t="shared" si="13"/>
        <v>0</v>
      </c>
      <c r="U37" s="124">
        <f t="shared" si="13"/>
        <v>0</v>
      </c>
      <c r="V37" s="124">
        <f t="shared" si="13"/>
        <v>0</v>
      </c>
      <c r="W37" s="124">
        <f t="shared" si="13"/>
        <v>0</v>
      </c>
      <c r="X37" s="125">
        <f t="shared" si="13"/>
        <v>0</v>
      </c>
    </row>
    <row r="38" spans="1:24" ht="12.75">
      <c r="A38" s="304"/>
      <c r="B38" s="307"/>
      <c r="C38" s="91" t="s">
        <v>84</v>
      </c>
      <c r="D38" s="177"/>
      <c r="E38" s="124">
        <f aca="true" t="shared" si="14" ref="E38:N38">D38+E32-E34</f>
        <v>0</v>
      </c>
      <c r="F38" s="124">
        <f t="shared" si="14"/>
        <v>0</v>
      </c>
      <c r="G38" s="124">
        <f t="shared" si="14"/>
        <v>0</v>
      </c>
      <c r="H38" s="124">
        <f t="shared" si="14"/>
        <v>0</v>
      </c>
      <c r="I38" s="124">
        <f t="shared" si="14"/>
        <v>0</v>
      </c>
      <c r="J38" s="124">
        <f t="shared" si="14"/>
        <v>0</v>
      </c>
      <c r="K38" s="124">
        <f t="shared" si="14"/>
        <v>0</v>
      </c>
      <c r="L38" s="124">
        <f t="shared" si="14"/>
        <v>0</v>
      </c>
      <c r="M38" s="124">
        <f t="shared" si="14"/>
        <v>0</v>
      </c>
      <c r="N38" s="124">
        <f t="shared" si="14"/>
        <v>0</v>
      </c>
      <c r="O38" s="124">
        <f aca="true" t="shared" si="15" ref="O38:X38">N38+O32-O34</f>
        <v>0</v>
      </c>
      <c r="P38" s="124">
        <f t="shared" si="15"/>
        <v>0</v>
      </c>
      <c r="Q38" s="124">
        <f t="shared" si="15"/>
        <v>0</v>
      </c>
      <c r="R38" s="124">
        <f t="shared" si="15"/>
        <v>0</v>
      </c>
      <c r="S38" s="124">
        <f t="shared" si="15"/>
        <v>0</v>
      </c>
      <c r="T38" s="124">
        <f t="shared" si="15"/>
        <v>0</v>
      </c>
      <c r="U38" s="124">
        <f t="shared" si="15"/>
        <v>0</v>
      </c>
      <c r="V38" s="124">
        <f t="shared" si="15"/>
        <v>0</v>
      </c>
      <c r="W38" s="124">
        <f t="shared" si="15"/>
        <v>0</v>
      </c>
      <c r="X38" s="124">
        <f t="shared" si="15"/>
        <v>0</v>
      </c>
    </row>
    <row r="39" spans="1:24" ht="12.75">
      <c r="A39" s="302" t="s">
        <v>112</v>
      </c>
      <c r="B39" s="305"/>
      <c r="C39" s="110" t="s">
        <v>94</v>
      </c>
      <c r="D39" s="173" t="s">
        <v>44</v>
      </c>
      <c r="E39" s="126"/>
      <c r="F39" s="126"/>
      <c r="G39" s="126"/>
      <c r="H39" s="126"/>
      <c r="I39" s="126"/>
      <c r="J39" s="126"/>
      <c r="K39" s="126"/>
      <c r="L39" s="126"/>
      <c r="M39" s="126"/>
      <c r="N39" s="126"/>
      <c r="O39" s="126"/>
      <c r="P39" s="126"/>
      <c r="Q39" s="126"/>
      <c r="R39" s="126"/>
      <c r="S39" s="126"/>
      <c r="T39" s="126"/>
      <c r="U39" s="126"/>
      <c r="V39" s="126"/>
      <c r="W39" s="126"/>
      <c r="X39" s="127"/>
    </row>
    <row r="40" spans="1:24" ht="12.75">
      <c r="A40" s="303"/>
      <c r="B40" s="306"/>
      <c r="C40" s="109" t="s">
        <v>84</v>
      </c>
      <c r="D40" s="173" t="s">
        <v>44</v>
      </c>
      <c r="E40" s="126"/>
      <c r="F40" s="126"/>
      <c r="G40" s="126"/>
      <c r="H40" s="126"/>
      <c r="I40" s="126"/>
      <c r="J40" s="126"/>
      <c r="K40" s="126"/>
      <c r="L40" s="126"/>
      <c r="M40" s="126"/>
      <c r="N40" s="126"/>
      <c r="O40" s="126"/>
      <c r="P40" s="126"/>
      <c r="Q40" s="126"/>
      <c r="R40" s="126"/>
      <c r="S40" s="126"/>
      <c r="T40" s="126"/>
      <c r="U40" s="126"/>
      <c r="V40" s="126"/>
      <c r="W40" s="126"/>
      <c r="X40" s="127"/>
    </row>
    <row r="41" spans="1:24" ht="12.75">
      <c r="A41" s="303"/>
      <c r="B41" s="306"/>
      <c r="C41" s="90" t="s">
        <v>93</v>
      </c>
      <c r="D41" s="173" t="s">
        <v>44</v>
      </c>
      <c r="E41" s="124"/>
      <c r="F41" s="124"/>
      <c r="G41" s="124"/>
      <c r="H41" s="124"/>
      <c r="I41" s="124"/>
      <c r="J41" s="124"/>
      <c r="K41" s="124"/>
      <c r="L41" s="124"/>
      <c r="M41" s="124"/>
      <c r="N41" s="124"/>
      <c r="O41" s="124"/>
      <c r="P41" s="124"/>
      <c r="Q41" s="124"/>
      <c r="R41" s="124"/>
      <c r="S41" s="124"/>
      <c r="T41" s="124"/>
      <c r="U41" s="124"/>
      <c r="V41" s="124"/>
      <c r="W41" s="124"/>
      <c r="X41" s="125"/>
    </row>
    <row r="42" spans="1:24" ht="12.75">
      <c r="A42" s="303"/>
      <c r="B42" s="306"/>
      <c r="C42" s="91" t="s">
        <v>84</v>
      </c>
      <c r="D42" s="173" t="s">
        <v>44</v>
      </c>
      <c r="E42" s="124"/>
      <c r="F42" s="124"/>
      <c r="G42" s="124"/>
      <c r="H42" s="124"/>
      <c r="I42" s="124"/>
      <c r="J42" s="124"/>
      <c r="K42" s="124"/>
      <c r="L42" s="124"/>
      <c r="M42" s="124"/>
      <c r="N42" s="124"/>
      <c r="O42" s="124"/>
      <c r="P42" s="124"/>
      <c r="Q42" s="124"/>
      <c r="R42" s="124"/>
      <c r="S42" s="124"/>
      <c r="T42" s="124"/>
      <c r="U42" s="124"/>
      <c r="V42" s="124"/>
      <c r="W42" s="124"/>
      <c r="X42" s="125"/>
    </row>
    <row r="43" spans="1:24" ht="12.75">
      <c r="A43" s="303"/>
      <c r="B43" s="306"/>
      <c r="C43" s="90" t="s">
        <v>85</v>
      </c>
      <c r="D43" s="173" t="s">
        <v>44</v>
      </c>
      <c r="E43" s="124"/>
      <c r="F43" s="124"/>
      <c r="G43" s="124"/>
      <c r="H43" s="124"/>
      <c r="I43" s="124"/>
      <c r="J43" s="124"/>
      <c r="K43" s="124"/>
      <c r="L43" s="124"/>
      <c r="M43" s="124"/>
      <c r="N43" s="124"/>
      <c r="O43" s="124"/>
      <c r="P43" s="124"/>
      <c r="Q43" s="124"/>
      <c r="R43" s="124"/>
      <c r="S43" s="124"/>
      <c r="T43" s="124"/>
      <c r="U43" s="124"/>
      <c r="V43" s="124"/>
      <c r="W43" s="124"/>
      <c r="X43" s="125"/>
    </row>
    <row r="44" spans="1:24" ht="12.75">
      <c r="A44" s="303"/>
      <c r="B44" s="306"/>
      <c r="C44" s="91" t="s">
        <v>84</v>
      </c>
      <c r="D44" s="173" t="s">
        <v>44</v>
      </c>
      <c r="E44" s="124"/>
      <c r="F44" s="124"/>
      <c r="G44" s="124"/>
      <c r="H44" s="124"/>
      <c r="I44" s="124"/>
      <c r="J44" s="124"/>
      <c r="K44" s="124"/>
      <c r="L44" s="124"/>
      <c r="M44" s="124"/>
      <c r="N44" s="124"/>
      <c r="O44" s="124"/>
      <c r="P44" s="124"/>
      <c r="Q44" s="124"/>
      <c r="R44" s="124"/>
      <c r="S44" s="124"/>
      <c r="T44" s="124"/>
      <c r="U44" s="124"/>
      <c r="V44" s="124"/>
      <c r="W44" s="124"/>
      <c r="X44" s="125"/>
    </row>
    <row r="45" spans="1:24" ht="12.75">
      <c r="A45" s="303"/>
      <c r="B45" s="306"/>
      <c r="C45" s="171" t="s">
        <v>110</v>
      </c>
      <c r="D45" s="176"/>
      <c r="E45" s="124">
        <f>D45+E39-E41</f>
        <v>0</v>
      </c>
      <c r="F45" s="124">
        <f aca="true" t="shared" si="16" ref="F45:N45">E45+F39-F41</f>
        <v>0</v>
      </c>
      <c r="G45" s="124">
        <f t="shared" si="16"/>
        <v>0</v>
      </c>
      <c r="H45" s="124">
        <f t="shared" si="16"/>
        <v>0</v>
      </c>
      <c r="I45" s="124">
        <f t="shared" si="16"/>
        <v>0</v>
      </c>
      <c r="J45" s="124">
        <f t="shared" si="16"/>
        <v>0</v>
      </c>
      <c r="K45" s="124">
        <f t="shared" si="16"/>
        <v>0</v>
      </c>
      <c r="L45" s="124">
        <f t="shared" si="16"/>
        <v>0</v>
      </c>
      <c r="M45" s="124">
        <f t="shared" si="16"/>
        <v>0</v>
      </c>
      <c r="N45" s="124">
        <f t="shared" si="16"/>
        <v>0</v>
      </c>
      <c r="O45" s="124">
        <f>N45+O39-O41</f>
        <v>0</v>
      </c>
      <c r="P45" s="124">
        <f aca="true" t="shared" si="17" ref="P45:X45">O45+P39-P41</f>
        <v>0</v>
      </c>
      <c r="Q45" s="124">
        <f t="shared" si="17"/>
        <v>0</v>
      </c>
      <c r="R45" s="124">
        <f t="shared" si="17"/>
        <v>0</v>
      </c>
      <c r="S45" s="124">
        <f t="shared" si="17"/>
        <v>0</v>
      </c>
      <c r="T45" s="124">
        <f t="shared" si="17"/>
        <v>0</v>
      </c>
      <c r="U45" s="124">
        <f t="shared" si="17"/>
        <v>0</v>
      </c>
      <c r="V45" s="124">
        <f t="shared" si="17"/>
        <v>0</v>
      </c>
      <c r="W45" s="124">
        <f t="shared" si="17"/>
        <v>0</v>
      </c>
      <c r="X45" s="125">
        <f t="shared" si="17"/>
        <v>0</v>
      </c>
    </row>
    <row r="46" spans="1:24" ht="12.75">
      <c r="A46" s="304"/>
      <c r="B46" s="307"/>
      <c r="C46" s="91" t="s">
        <v>84</v>
      </c>
      <c r="D46" s="177"/>
      <c r="E46" s="124">
        <f aca="true" t="shared" si="18" ref="E46:N46">D46+E40-E42</f>
        <v>0</v>
      </c>
      <c r="F46" s="124">
        <f t="shared" si="18"/>
        <v>0</v>
      </c>
      <c r="G46" s="124">
        <f t="shared" si="18"/>
        <v>0</v>
      </c>
      <c r="H46" s="124">
        <f t="shared" si="18"/>
        <v>0</v>
      </c>
      <c r="I46" s="124">
        <f t="shared" si="18"/>
        <v>0</v>
      </c>
      <c r="J46" s="124">
        <f t="shared" si="18"/>
        <v>0</v>
      </c>
      <c r="K46" s="124">
        <f t="shared" si="18"/>
        <v>0</v>
      </c>
      <c r="L46" s="124">
        <f t="shared" si="18"/>
        <v>0</v>
      </c>
      <c r="M46" s="124">
        <f t="shared" si="18"/>
        <v>0</v>
      </c>
      <c r="N46" s="124">
        <f t="shared" si="18"/>
        <v>0</v>
      </c>
      <c r="O46" s="124">
        <f aca="true" t="shared" si="19" ref="O46:X46">N46+O40-O42</f>
        <v>0</v>
      </c>
      <c r="P46" s="124">
        <f t="shared" si="19"/>
        <v>0</v>
      </c>
      <c r="Q46" s="124">
        <f t="shared" si="19"/>
        <v>0</v>
      </c>
      <c r="R46" s="124">
        <f t="shared" si="19"/>
        <v>0</v>
      </c>
      <c r="S46" s="124">
        <f t="shared" si="19"/>
        <v>0</v>
      </c>
      <c r="T46" s="124">
        <f t="shared" si="19"/>
        <v>0</v>
      </c>
      <c r="U46" s="124">
        <f t="shared" si="19"/>
        <v>0</v>
      </c>
      <c r="V46" s="124">
        <f t="shared" si="19"/>
        <v>0</v>
      </c>
      <c r="W46" s="124">
        <f t="shared" si="19"/>
        <v>0</v>
      </c>
      <c r="X46" s="124">
        <f t="shared" si="19"/>
        <v>0</v>
      </c>
    </row>
    <row r="47" spans="1:24" ht="12.75">
      <c r="A47" s="302" t="s">
        <v>113</v>
      </c>
      <c r="B47" s="305"/>
      <c r="C47" s="110" t="s">
        <v>94</v>
      </c>
      <c r="D47" s="173" t="s">
        <v>44</v>
      </c>
      <c r="E47" s="126"/>
      <c r="F47" s="126"/>
      <c r="G47" s="126"/>
      <c r="H47" s="126"/>
      <c r="I47" s="126"/>
      <c r="J47" s="126"/>
      <c r="K47" s="126"/>
      <c r="L47" s="126"/>
      <c r="M47" s="126"/>
      <c r="N47" s="126"/>
      <c r="O47" s="126"/>
      <c r="P47" s="126"/>
      <c r="Q47" s="126"/>
      <c r="R47" s="126"/>
      <c r="S47" s="126"/>
      <c r="T47" s="126"/>
      <c r="U47" s="126"/>
      <c r="V47" s="126"/>
      <c r="W47" s="126"/>
      <c r="X47" s="127"/>
    </row>
    <row r="48" spans="1:24" ht="12.75">
      <c r="A48" s="303"/>
      <c r="B48" s="306"/>
      <c r="C48" s="109" t="s">
        <v>84</v>
      </c>
      <c r="D48" s="173" t="s">
        <v>44</v>
      </c>
      <c r="E48" s="126"/>
      <c r="F48" s="126"/>
      <c r="G48" s="126"/>
      <c r="H48" s="126"/>
      <c r="I48" s="126"/>
      <c r="J48" s="126"/>
      <c r="K48" s="126"/>
      <c r="L48" s="126"/>
      <c r="M48" s="126"/>
      <c r="N48" s="126"/>
      <c r="O48" s="126"/>
      <c r="P48" s="126"/>
      <c r="Q48" s="126"/>
      <c r="R48" s="126"/>
      <c r="S48" s="126"/>
      <c r="T48" s="126"/>
      <c r="U48" s="126"/>
      <c r="V48" s="126"/>
      <c r="W48" s="126"/>
      <c r="X48" s="127"/>
    </row>
    <row r="49" spans="1:24" ht="12.75">
      <c r="A49" s="303"/>
      <c r="B49" s="306"/>
      <c r="C49" s="90" t="s">
        <v>93</v>
      </c>
      <c r="D49" s="173" t="s">
        <v>44</v>
      </c>
      <c r="E49" s="124"/>
      <c r="F49" s="124"/>
      <c r="G49" s="124"/>
      <c r="H49" s="124"/>
      <c r="I49" s="124"/>
      <c r="J49" s="124"/>
      <c r="K49" s="124"/>
      <c r="L49" s="124"/>
      <c r="M49" s="124"/>
      <c r="N49" s="124"/>
      <c r="O49" s="124"/>
      <c r="P49" s="124"/>
      <c r="Q49" s="124"/>
      <c r="R49" s="124"/>
      <c r="S49" s="124"/>
      <c r="T49" s="124"/>
      <c r="U49" s="124"/>
      <c r="V49" s="124"/>
      <c r="W49" s="124"/>
      <c r="X49" s="125"/>
    </row>
    <row r="50" spans="1:24" ht="12.75">
      <c r="A50" s="303"/>
      <c r="B50" s="306"/>
      <c r="C50" s="91" t="s">
        <v>84</v>
      </c>
      <c r="D50" s="173" t="s">
        <v>44</v>
      </c>
      <c r="E50" s="124"/>
      <c r="F50" s="124"/>
      <c r="G50" s="124"/>
      <c r="H50" s="124"/>
      <c r="I50" s="124"/>
      <c r="J50" s="124"/>
      <c r="K50" s="124"/>
      <c r="L50" s="124"/>
      <c r="M50" s="124"/>
      <c r="N50" s="124"/>
      <c r="O50" s="124"/>
      <c r="P50" s="124"/>
      <c r="Q50" s="124"/>
      <c r="R50" s="124"/>
      <c r="S50" s="124"/>
      <c r="T50" s="124"/>
      <c r="U50" s="124"/>
      <c r="V50" s="124"/>
      <c r="W50" s="124"/>
      <c r="X50" s="125"/>
    </row>
    <row r="51" spans="1:24" ht="12.75">
      <c r="A51" s="303"/>
      <c r="B51" s="306"/>
      <c r="C51" s="90" t="s">
        <v>85</v>
      </c>
      <c r="D51" s="173" t="s">
        <v>44</v>
      </c>
      <c r="E51" s="124"/>
      <c r="F51" s="124"/>
      <c r="G51" s="124"/>
      <c r="H51" s="124"/>
      <c r="I51" s="124"/>
      <c r="J51" s="124"/>
      <c r="K51" s="124"/>
      <c r="L51" s="124"/>
      <c r="M51" s="124"/>
      <c r="N51" s="124"/>
      <c r="O51" s="124"/>
      <c r="P51" s="124"/>
      <c r="Q51" s="124"/>
      <c r="R51" s="124"/>
      <c r="S51" s="124"/>
      <c r="T51" s="124"/>
      <c r="U51" s="124"/>
      <c r="V51" s="124"/>
      <c r="W51" s="124"/>
      <c r="X51" s="125"/>
    </row>
    <row r="52" spans="1:24" ht="12.75">
      <c r="A52" s="303"/>
      <c r="B52" s="306"/>
      <c r="C52" s="91" t="s">
        <v>84</v>
      </c>
      <c r="D52" s="173" t="s">
        <v>44</v>
      </c>
      <c r="E52" s="124"/>
      <c r="F52" s="124"/>
      <c r="G52" s="124"/>
      <c r="H52" s="124"/>
      <c r="I52" s="124"/>
      <c r="J52" s="124"/>
      <c r="K52" s="124"/>
      <c r="L52" s="124"/>
      <c r="M52" s="124"/>
      <c r="N52" s="124"/>
      <c r="O52" s="124"/>
      <c r="P52" s="124"/>
      <c r="Q52" s="124"/>
      <c r="R52" s="124"/>
      <c r="S52" s="124"/>
      <c r="T52" s="124"/>
      <c r="U52" s="124"/>
      <c r="V52" s="124"/>
      <c r="W52" s="124"/>
      <c r="X52" s="125"/>
    </row>
    <row r="53" spans="1:24" ht="12.75">
      <c r="A53" s="303"/>
      <c r="B53" s="306"/>
      <c r="C53" s="171" t="s">
        <v>110</v>
      </c>
      <c r="D53" s="176"/>
      <c r="E53" s="124">
        <f>D53+E47-E49</f>
        <v>0</v>
      </c>
      <c r="F53" s="124">
        <f aca="true" t="shared" si="20" ref="F53:N53">E53+F47-F49</f>
        <v>0</v>
      </c>
      <c r="G53" s="124">
        <f t="shared" si="20"/>
        <v>0</v>
      </c>
      <c r="H53" s="124">
        <f t="shared" si="20"/>
        <v>0</v>
      </c>
      <c r="I53" s="124">
        <f t="shared" si="20"/>
        <v>0</v>
      </c>
      <c r="J53" s="124">
        <f t="shared" si="20"/>
        <v>0</v>
      </c>
      <c r="K53" s="124">
        <f t="shared" si="20"/>
        <v>0</v>
      </c>
      <c r="L53" s="124">
        <f t="shared" si="20"/>
        <v>0</v>
      </c>
      <c r="M53" s="124">
        <f t="shared" si="20"/>
        <v>0</v>
      </c>
      <c r="N53" s="124">
        <f t="shared" si="20"/>
        <v>0</v>
      </c>
      <c r="O53" s="124">
        <f>N53+O47-O49</f>
        <v>0</v>
      </c>
      <c r="P53" s="124">
        <f aca="true" t="shared" si="21" ref="P53:X53">O53+P47-P49</f>
        <v>0</v>
      </c>
      <c r="Q53" s="124">
        <f t="shared" si="21"/>
        <v>0</v>
      </c>
      <c r="R53" s="124">
        <f t="shared" si="21"/>
        <v>0</v>
      </c>
      <c r="S53" s="124">
        <f t="shared" si="21"/>
        <v>0</v>
      </c>
      <c r="T53" s="124">
        <f t="shared" si="21"/>
        <v>0</v>
      </c>
      <c r="U53" s="124">
        <f t="shared" si="21"/>
        <v>0</v>
      </c>
      <c r="V53" s="124">
        <f t="shared" si="21"/>
        <v>0</v>
      </c>
      <c r="W53" s="124">
        <f t="shared" si="21"/>
        <v>0</v>
      </c>
      <c r="X53" s="125">
        <f t="shared" si="21"/>
        <v>0</v>
      </c>
    </row>
    <row r="54" spans="1:24" ht="12.75">
      <c r="A54" s="304"/>
      <c r="B54" s="307"/>
      <c r="C54" s="91" t="s">
        <v>84</v>
      </c>
      <c r="D54" s="177"/>
      <c r="E54" s="124">
        <f aca="true" t="shared" si="22" ref="E54:N54">D54+E48-E50</f>
        <v>0</v>
      </c>
      <c r="F54" s="124">
        <f t="shared" si="22"/>
        <v>0</v>
      </c>
      <c r="G54" s="124">
        <f t="shared" si="22"/>
        <v>0</v>
      </c>
      <c r="H54" s="124">
        <f t="shared" si="22"/>
        <v>0</v>
      </c>
      <c r="I54" s="124">
        <f t="shared" si="22"/>
        <v>0</v>
      </c>
      <c r="J54" s="124">
        <f t="shared" si="22"/>
        <v>0</v>
      </c>
      <c r="K54" s="124">
        <f t="shared" si="22"/>
        <v>0</v>
      </c>
      <c r="L54" s="124">
        <f t="shared" si="22"/>
        <v>0</v>
      </c>
      <c r="M54" s="124">
        <f t="shared" si="22"/>
        <v>0</v>
      </c>
      <c r="N54" s="124">
        <f t="shared" si="22"/>
        <v>0</v>
      </c>
      <c r="O54" s="124">
        <f aca="true" t="shared" si="23" ref="O54:X54">N54+O48-O50</f>
        <v>0</v>
      </c>
      <c r="P54" s="124">
        <f t="shared" si="23"/>
        <v>0</v>
      </c>
      <c r="Q54" s="124">
        <f t="shared" si="23"/>
        <v>0</v>
      </c>
      <c r="R54" s="124">
        <f t="shared" si="23"/>
        <v>0</v>
      </c>
      <c r="S54" s="124">
        <f t="shared" si="23"/>
        <v>0</v>
      </c>
      <c r="T54" s="124">
        <f t="shared" si="23"/>
        <v>0</v>
      </c>
      <c r="U54" s="124">
        <f t="shared" si="23"/>
        <v>0</v>
      </c>
      <c r="V54" s="124">
        <f t="shared" si="23"/>
        <v>0</v>
      </c>
      <c r="W54" s="124">
        <f t="shared" si="23"/>
        <v>0</v>
      </c>
      <c r="X54" s="124">
        <f t="shared" si="23"/>
        <v>0</v>
      </c>
    </row>
    <row r="55" spans="1:24" ht="12.75">
      <c r="A55" s="302" t="s">
        <v>114</v>
      </c>
      <c r="B55" s="305"/>
      <c r="C55" s="110" t="s">
        <v>94</v>
      </c>
      <c r="D55" s="173" t="s">
        <v>44</v>
      </c>
      <c r="E55" s="126"/>
      <c r="F55" s="126"/>
      <c r="G55" s="126"/>
      <c r="H55" s="126"/>
      <c r="I55" s="126"/>
      <c r="J55" s="126"/>
      <c r="K55" s="126"/>
      <c r="L55" s="126"/>
      <c r="M55" s="126"/>
      <c r="N55" s="126"/>
      <c r="O55" s="126"/>
      <c r="P55" s="126"/>
      <c r="Q55" s="126"/>
      <c r="R55" s="126"/>
      <c r="S55" s="126"/>
      <c r="T55" s="126"/>
      <c r="U55" s="126"/>
      <c r="V55" s="126"/>
      <c r="W55" s="126"/>
      <c r="X55" s="127"/>
    </row>
    <row r="56" spans="1:24" ht="12.75">
      <c r="A56" s="303"/>
      <c r="B56" s="306"/>
      <c r="C56" s="109" t="s">
        <v>84</v>
      </c>
      <c r="D56" s="173" t="s">
        <v>44</v>
      </c>
      <c r="E56" s="126"/>
      <c r="F56" s="126"/>
      <c r="G56" s="126"/>
      <c r="H56" s="126"/>
      <c r="I56" s="126"/>
      <c r="J56" s="126"/>
      <c r="K56" s="126"/>
      <c r="L56" s="126"/>
      <c r="M56" s="126"/>
      <c r="N56" s="126"/>
      <c r="O56" s="126"/>
      <c r="P56" s="126"/>
      <c r="Q56" s="126"/>
      <c r="R56" s="126"/>
      <c r="S56" s="126"/>
      <c r="T56" s="126"/>
      <c r="U56" s="126"/>
      <c r="V56" s="126"/>
      <c r="W56" s="126"/>
      <c r="X56" s="127"/>
    </row>
    <row r="57" spans="1:24" ht="12.75">
      <c r="A57" s="303"/>
      <c r="B57" s="306"/>
      <c r="C57" s="90" t="s">
        <v>93</v>
      </c>
      <c r="D57" s="173" t="s">
        <v>44</v>
      </c>
      <c r="E57" s="124"/>
      <c r="F57" s="124"/>
      <c r="G57" s="124"/>
      <c r="H57" s="124"/>
      <c r="I57" s="124"/>
      <c r="J57" s="124"/>
      <c r="K57" s="124"/>
      <c r="L57" s="124"/>
      <c r="M57" s="124"/>
      <c r="N57" s="124"/>
      <c r="O57" s="124"/>
      <c r="P57" s="124"/>
      <c r="Q57" s="124"/>
      <c r="R57" s="124"/>
      <c r="S57" s="124"/>
      <c r="T57" s="124"/>
      <c r="U57" s="124"/>
      <c r="V57" s="124"/>
      <c r="W57" s="124"/>
      <c r="X57" s="125"/>
    </row>
    <row r="58" spans="1:24" ht="12.75">
      <c r="A58" s="303"/>
      <c r="B58" s="306"/>
      <c r="C58" s="91" t="s">
        <v>84</v>
      </c>
      <c r="D58" s="173" t="s">
        <v>44</v>
      </c>
      <c r="E58" s="124"/>
      <c r="F58" s="124"/>
      <c r="G58" s="124"/>
      <c r="H58" s="124"/>
      <c r="I58" s="124"/>
      <c r="J58" s="124"/>
      <c r="K58" s="124"/>
      <c r="L58" s="124"/>
      <c r="M58" s="124"/>
      <c r="N58" s="124"/>
      <c r="O58" s="124"/>
      <c r="P58" s="124"/>
      <c r="Q58" s="124"/>
      <c r="R58" s="124"/>
      <c r="S58" s="124"/>
      <c r="T58" s="124"/>
      <c r="U58" s="124"/>
      <c r="V58" s="124"/>
      <c r="W58" s="124"/>
      <c r="X58" s="125"/>
    </row>
    <row r="59" spans="1:24" ht="12.75">
      <c r="A59" s="303"/>
      <c r="B59" s="306"/>
      <c r="C59" s="90" t="s">
        <v>85</v>
      </c>
      <c r="D59" s="173" t="s">
        <v>44</v>
      </c>
      <c r="E59" s="124"/>
      <c r="F59" s="124"/>
      <c r="G59" s="124"/>
      <c r="H59" s="124"/>
      <c r="I59" s="124"/>
      <c r="J59" s="124"/>
      <c r="K59" s="124"/>
      <c r="L59" s="124"/>
      <c r="M59" s="124"/>
      <c r="N59" s="124"/>
      <c r="O59" s="124"/>
      <c r="P59" s="124"/>
      <c r="Q59" s="124"/>
      <c r="R59" s="124"/>
      <c r="S59" s="124"/>
      <c r="T59" s="124"/>
      <c r="U59" s="124"/>
      <c r="V59" s="124"/>
      <c r="W59" s="124"/>
      <c r="X59" s="125"/>
    </row>
    <row r="60" spans="1:24" ht="12.75">
      <c r="A60" s="303"/>
      <c r="B60" s="306"/>
      <c r="C60" s="91" t="s">
        <v>84</v>
      </c>
      <c r="D60" s="173" t="s">
        <v>44</v>
      </c>
      <c r="E60" s="124"/>
      <c r="F60" s="124"/>
      <c r="G60" s="124"/>
      <c r="H60" s="124"/>
      <c r="I60" s="124"/>
      <c r="J60" s="124"/>
      <c r="K60" s="124"/>
      <c r="L60" s="124"/>
      <c r="M60" s="124"/>
      <c r="N60" s="124"/>
      <c r="O60" s="124"/>
      <c r="P60" s="124"/>
      <c r="Q60" s="124"/>
      <c r="R60" s="124"/>
      <c r="S60" s="124"/>
      <c r="T60" s="124"/>
      <c r="U60" s="124"/>
      <c r="V60" s="124"/>
      <c r="W60" s="124"/>
      <c r="X60" s="125"/>
    </row>
    <row r="61" spans="1:24" ht="12.75">
      <c r="A61" s="303"/>
      <c r="B61" s="306"/>
      <c r="C61" s="171" t="s">
        <v>110</v>
      </c>
      <c r="D61" s="176"/>
      <c r="E61" s="124">
        <f>D61+E55-E57</f>
        <v>0</v>
      </c>
      <c r="F61" s="124">
        <f aca="true" t="shared" si="24" ref="F61:N61">E61+F55-F57</f>
        <v>0</v>
      </c>
      <c r="G61" s="124">
        <f t="shared" si="24"/>
        <v>0</v>
      </c>
      <c r="H61" s="124">
        <f t="shared" si="24"/>
        <v>0</v>
      </c>
      <c r="I61" s="124">
        <f t="shared" si="24"/>
        <v>0</v>
      </c>
      <c r="J61" s="124">
        <f t="shared" si="24"/>
        <v>0</v>
      </c>
      <c r="K61" s="124">
        <f t="shared" si="24"/>
        <v>0</v>
      </c>
      <c r="L61" s="124">
        <f t="shared" si="24"/>
        <v>0</v>
      </c>
      <c r="M61" s="124">
        <f t="shared" si="24"/>
        <v>0</v>
      </c>
      <c r="N61" s="124">
        <f t="shared" si="24"/>
        <v>0</v>
      </c>
      <c r="O61" s="124">
        <f>N61+O55-O57</f>
        <v>0</v>
      </c>
      <c r="P61" s="124">
        <f aca="true" t="shared" si="25" ref="P61:X61">O61+P55-P57</f>
        <v>0</v>
      </c>
      <c r="Q61" s="124">
        <f t="shared" si="25"/>
        <v>0</v>
      </c>
      <c r="R61" s="124">
        <f t="shared" si="25"/>
        <v>0</v>
      </c>
      <c r="S61" s="124">
        <f t="shared" si="25"/>
        <v>0</v>
      </c>
      <c r="T61" s="124">
        <f t="shared" si="25"/>
        <v>0</v>
      </c>
      <c r="U61" s="124">
        <f t="shared" si="25"/>
        <v>0</v>
      </c>
      <c r="V61" s="124">
        <f t="shared" si="25"/>
        <v>0</v>
      </c>
      <c r="W61" s="124">
        <f t="shared" si="25"/>
        <v>0</v>
      </c>
      <c r="X61" s="125">
        <f t="shared" si="25"/>
        <v>0</v>
      </c>
    </row>
    <row r="62" spans="1:24" ht="12.75">
      <c r="A62" s="304"/>
      <c r="B62" s="307"/>
      <c r="C62" s="91" t="s">
        <v>84</v>
      </c>
      <c r="D62" s="177"/>
      <c r="E62" s="124">
        <f aca="true" t="shared" si="26" ref="E62:N62">D62+E56-E58</f>
        <v>0</v>
      </c>
      <c r="F62" s="124">
        <f t="shared" si="26"/>
        <v>0</v>
      </c>
      <c r="G62" s="124">
        <f t="shared" si="26"/>
        <v>0</v>
      </c>
      <c r="H62" s="124">
        <f t="shared" si="26"/>
        <v>0</v>
      </c>
      <c r="I62" s="124">
        <f t="shared" si="26"/>
        <v>0</v>
      </c>
      <c r="J62" s="124">
        <f t="shared" si="26"/>
        <v>0</v>
      </c>
      <c r="K62" s="124">
        <f t="shared" si="26"/>
        <v>0</v>
      </c>
      <c r="L62" s="124">
        <f t="shared" si="26"/>
        <v>0</v>
      </c>
      <c r="M62" s="124">
        <f t="shared" si="26"/>
        <v>0</v>
      </c>
      <c r="N62" s="124">
        <f t="shared" si="26"/>
        <v>0</v>
      </c>
      <c r="O62" s="124">
        <f aca="true" t="shared" si="27" ref="O62:X62">N62+O56-O58</f>
        <v>0</v>
      </c>
      <c r="P62" s="124">
        <f t="shared" si="27"/>
        <v>0</v>
      </c>
      <c r="Q62" s="124">
        <f t="shared" si="27"/>
        <v>0</v>
      </c>
      <c r="R62" s="124">
        <f t="shared" si="27"/>
        <v>0</v>
      </c>
      <c r="S62" s="124">
        <f t="shared" si="27"/>
        <v>0</v>
      </c>
      <c r="T62" s="124">
        <f t="shared" si="27"/>
        <v>0</v>
      </c>
      <c r="U62" s="124">
        <f t="shared" si="27"/>
        <v>0</v>
      </c>
      <c r="V62" s="124">
        <f t="shared" si="27"/>
        <v>0</v>
      </c>
      <c r="W62" s="124">
        <f t="shared" si="27"/>
        <v>0</v>
      </c>
      <c r="X62" s="124">
        <f t="shared" si="27"/>
        <v>0</v>
      </c>
    </row>
    <row r="63" spans="1:24" ht="12.75">
      <c r="A63" s="302" t="s">
        <v>115</v>
      </c>
      <c r="B63" s="305"/>
      <c r="C63" s="110" t="s">
        <v>94</v>
      </c>
      <c r="D63" s="173" t="s">
        <v>44</v>
      </c>
      <c r="E63" s="126"/>
      <c r="F63" s="126"/>
      <c r="G63" s="126"/>
      <c r="H63" s="126"/>
      <c r="I63" s="126"/>
      <c r="J63" s="126"/>
      <c r="K63" s="126"/>
      <c r="L63" s="126"/>
      <c r="M63" s="126"/>
      <c r="N63" s="126"/>
      <c r="O63" s="126"/>
      <c r="P63" s="126"/>
      <c r="Q63" s="126"/>
      <c r="R63" s="126"/>
      <c r="S63" s="126"/>
      <c r="T63" s="126"/>
      <c r="U63" s="126"/>
      <c r="V63" s="126"/>
      <c r="W63" s="126"/>
      <c r="X63" s="127"/>
    </row>
    <row r="64" spans="1:24" ht="12.75">
      <c r="A64" s="303"/>
      <c r="B64" s="306"/>
      <c r="C64" s="109" t="s">
        <v>84</v>
      </c>
      <c r="D64" s="173" t="s">
        <v>44</v>
      </c>
      <c r="E64" s="126"/>
      <c r="F64" s="126"/>
      <c r="G64" s="126"/>
      <c r="H64" s="126"/>
      <c r="I64" s="126"/>
      <c r="J64" s="126"/>
      <c r="K64" s="126"/>
      <c r="L64" s="126"/>
      <c r="M64" s="126"/>
      <c r="N64" s="126"/>
      <c r="O64" s="126"/>
      <c r="P64" s="126"/>
      <c r="Q64" s="126"/>
      <c r="R64" s="126"/>
      <c r="S64" s="126"/>
      <c r="T64" s="126"/>
      <c r="U64" s="126"/>
      <c r="V64" s="126"/>
      <c r="W64" s="126"/>
      <c r="X64" s="127"/>
    </row>
    <row r="65" spans="1:24" ht="12.75">
      <c r="A65" s="303"/>
      <c r="B65" s="306"/>
      <c r="C65" s="90" t="s">
        <v>93</v>
      </c>
      <c r="D65" s="173" t="s">
        <v>44</v>
      </c>
      <c r="E65" s="124"/>
      <c r="F65" s="124"/>
      <c r="G65" s="124"/>
      <c r="H65" s="124"/>
      <c r="I65" s="124"/>
      <c r="J65" s="124"/>
      <c r="K65" s="124"/>
      <c r="L65" s="124"/>
      <c r="M65" s="124"/>
      <c r="N65" s="124"/>
      <c r="O65" s="124"/>
      <c r="P65" s="124"/>
      <c r="Q65" s="124"/>
      <c r="R65" s="124"/>
      <c r="S65" s="124"/>
      <c r="T65" s="124"/>
      <c r="U65" s="124"/>
      <c r="V65" s="124"/>
      <c r="W65" s="124"/>
      <c r="X65" s="125"/>
    </row>
    <row r="66" spans="1:24" ht="12.75">
      <c r="A66" s="303"/>
      <c r="B66" s="306"/>
      <c r="C66" s="91" t="s">
        <v>84</v>
      </c>
      <c r="D66" s="173" t="s">
        <v>44</v>
      </c>
      <c r="E66" s="124"/>
      <c r="F66" s="124"/>
      <c r="G66" s="124"/>
      <c r="H66" s="124"/>
      <c r="I66" s="124"/>
      <c r="J66" s="124"/>
      <c r="K66" s="124"/>
      <c r="L66" s="124"/>
      <c r="M66" s="124"/>
      <c r="N66" s="124"/>
      <c r="O66" s="124"/>
      <c r="P66" s="124"/>
      <c r="Q66" s="124"/>
      <c r="R66" s="124"/>
      <c r="S66" s="124"/>
      <c r="T66" s="124"/>
      <c r="U66" s="124"/>
      <c r="V66" s="124"/>
      <c r="W66" s="124"/>
      <c r="X66" s="125"/>
    </row>
    <row r="67" spans="1:24" ht="12.75">
      <c r="A67" s="303"/>
      <c r="B67" s="306"/>
      <c r="C67" s="90" t="s">
        <v>85</v>
      </c>
      <c r="D67" s="173" t="s">
        <v>44</v>
      </c>
      <c r="E67" s="124"/>
      <c r="F67" s="124"/>
      <c r="G67" s="124"/>
      <c r="H67" s="124"/>
      <c r="I67" s="124"/>
      <c r="J67" s="124"/>
      <c r="K67" s="124"/>
      <c r="L67" s="124"/>
      <c r="M67" s="124"/>
      <c r="N67" s="124"/>
      <c r="O67" s="124"/>
      <c r="P67" s="124"/>
      <c r="Q67" s="124"/>
      <c r="R67" s="124"/>
      <c r="S67" s="124"/>
      <c r="T67" s="124"/>
      <c r="U67" s="124"/>
      <c r="V67" s="124"/>
      <c r="W67" s="124"/>
      <c r="X67" s="125"/>
    </row>
    <row r="68" spans="1:24" ht="12.75">
      <c r="A68" s="303"/>
      <c r="B68" s="306"/>
      <c r="C68" s="91" t="s">
        <v>84</v>
      </c>
      <c r="D68" s="173" t="s">
        <v>44</v>
      </c>
      <c r="E68" s="124"/>
      <c r="F68" s="124"/>
      <c r="G68" s="124"/>
      <c r="H68" s="124"/>
      <c r="I68" s="124"/>
      <c r="J68" s="124"/>
      <c r="K68" s="124"/>
      <c r="L68" s="124"/>
      <c r="M68" s="124"/>
      <c r="N68" s="124"/>
      <c r="O68" s="124"/>
      <c r="P68" s="124"/>
      <c r="Q68" s="124"/>
      <c r="R68" s="124"/>
      <c r="S68" s="124"/>
      <c r="T68" s="124"/>
      <c r="U68" s="124"/>
      <c r="V68" s="124"/>
      <c r="W68" s="124"/>
      <c r="X68" s="125"/>
    </row>
    <row r="69" spans="1:24" ht="12.75">
      <c r="A69" s="303"/>
      <c r="B69" s="306"/>
      <c r="C69" s="171" t="s">
        <v>110</v>
      </c>
      <c r="D69" s="176"/>
      <c r="E69" s="124">
        <f>D69+E63-E65</f>
        <v>0</v>
      </c>
      <c r="F69" s="124">
        <f aca="true" t="shared" si="28" ref="F69:N69">E69+F63-F65</f>
        <v>0</v>
      </c>
      <c r="G69" s="124">
        <f t="shared" si="28"/>
        <v>0</v>
      </c>
      <c r="H69" s="124">
        <f t="shared" si="28"/>
        <v>0</v>
      </c>
      <c r="I69" s="124">
        <f t="shared" si="28"/>
        <v>0</v>
      </c>
      <c r="J69" s="124">
        <f t="shared" si="28"/>
        <v>0</v>
      </c>
      <c r="K69" s="124">
        <f t="shared" si="28"/>
        <v>0</v>
      </c>
      <c r="L69" s="124">
        <f t="shared" si="28"/>
        <v>0</v>
      </c>
      <c r="M69" s="124">
        <f t="shared" si="28"/>
        <v>0</v>
      </c>
      <c r="N69" s="124">
        <f t="shared" si="28"/>
        <v>0</v>
      </c>
      <c r="O69" s="124">
        <f>N69+O63-O65</f>
        <v>0</v>
      </c>
      <c r="P69" s="124">
        <f aca="true" t="shared" si="29" ref="P69:X69">O69+P63-P65</f>
        <v>0</v>
      </c>
      <c r="Q69" s="124">
        <f t="shared" si="29"/>
        <v>0</v>
      </c>
      <c r="R69" s="124">
        <f t="shared" si="29"/>
        <v>0</v>
      </c>
      <c r="S69" s="124">
        <f t="shared" si="29"/>
        <v>0</v>
      </c>
      <c r="T69" s="124">
        <f t="shared" si="29"/>
        <v>0</v>
      </c>
      <c r="U69" s="124">
        <f t="shared" si="29"/>
        <v>0</v>
      </c>
      <c r="V69" s="124">
        <f t="shared" si="29"/>
        <v>0</v>
      </c>
      <c r="W69" s="124">
        <f t="shared" si="29"/>
        <v>0</v>
      </c>
      <c r="X69" s="125">
        <f t="shared" si="29"/>
        <v>0</v>
      </c>
    </row>
    <row r="70" spans="1:24" ht="12.75">
      <c r="A70" s="304"/>
      <c r="B70" s="307"/>
      <c r="C70" s="91" t="s">
        <v>84</v>
      </c>
      <c r="D70" s="177"/>
      <c r="E70" s="124">
        <f aca="true" t="shared" si="30" ref="E70:N70">D70+E64-E66</f>
        <v>0</v>
      </c>
      <c r="F70" s="124">
        <f t="shared" si="30"/>
        <v>0</v>
      </c>
      <c r="G70" s="124">
        <f t="shared" si="30"/>
        <v>0</v>
      </c>
      <c r="H70" s="124">
        <f t="shared" si="30"/>
        <v>0</v>
      </c>
      <c r="I70" s="124">
        <f t="shared" si="30"/>
        <v>0</v>
      </c>
      <c r="J70" s="124">
        <f t="shared" si="30"/>
        <v>0</v>
      </c>
      <c r="K70" s="124">
        <f t="shared" si="30"/>
        <v>0</v>
      </c>
      <c r="L70" s="124">
        <f t="shared" si="30"/>
        <v>0</v>
      </c>
      <c r="M70" s="124">
        <f t="shared" si="30"/>
        <v>0</v>
      </c>
      <c r="N70" s="124">
        <f t="shared" si="30"/>
        <v>0</v>
      </c>
      <c r="O70" s="124">
        <f aca="true" t="shared" si="31" ref="O70:X70">N70+O64-O66</f>
        <v>0</v>
      </c>
      <c r="P70" s="124">
        <f t="shared" si="31"/>
        <v>0</v>
      </c>
      <c r="Q70" s="124">
        <f t="shared" si="31"/>
        <v>0</v>
      </c>
      <c r="R70" s="124">
        <f t="shared" si="31"/>
        <v>0</v>
      </c>
      <c r="S70" s="124">
        <f t="shared" si="31"/>
        <v>0</v>
      </c>
      <c r="T70" s="124">
        <f t="shared" si="31"/>
        <v>0</v>
      </c>
      <c r="U70" s="124">
        <f t="shared" si="31"/>
        <v>0</v>
      </c>
      <c r="V70" s="124">
        <f t="shared" si="31"/>
        <v>0</v>
      </c>
      <c r="W70" s="124">
        <f t="shared" si="31"/>
        <v>0</v>
      </c>
      <c r="X70" s="124">
        <f t="shared" si="31"/>
        <v>0</v>
      </c>
    </row>
    <row r="71" spans="1:24" ht="12.75">
      <c r="A71" s="302" t="s">
        <v>116</v>
      </c>
      <c r="B71" s="305"/>
      <c r="C71" s="110" t="s">
        <v>94</v>
      </c>
      <c r="D71" s="173" t="s">
        <v>44</v>
      </c>
      <c r="E71" s="126"/>
      <c r="F71" s="126"/>
      <c r="G71" s="126"/>
      <c r="H71" s="126"/>
      <c r="I71" s="126"/>
      <c r="J71" s="126"/>
      <c r="K71" s="126"/>
      <c r="L71" s="126"/>
      <c r="M71" s="126"/>
      <c r="N71" s="126"/>
      <c r="O71" s="126"/>
      <c r="P71" s="126"/>
      <c r="Q71" s="126"/>
      <c r="R71" s="126"/>
      <c r="S71" s="126"/>
      <c r="T71" s="126"/>
      <c r="U71" s="126"/>
      <c r="V71" s="126"/>
      <c r="W71" s="126"/>
      <c r="X71" s="127"/>
    </row>
    <row r="72" spans="1:24" ht="12.75">
      <c r="A72" s="303"/>
      <c r="B72" s="306"/>
      <c r="C72" s="109" t="s">
        <v>84</v>
      </c>
      <c r="D72" s="173" t="s">
        <v>44</v>
      </c>
      <c r="E72" s="126"/>
      <c r="F72" s="126"/>
      <c r="G72" s="126"/>
      <c r="H72" s="126"/>
      <c r="I72" s="126"/>
      <c r="J72" s="126"/>
      <c r="K72" s="126"/>
      <c r="L72" s="126"/>
      <c r="M72" s="126"/>
      <c r="N72" s="126"/>
      <c r="O72" s="126"/>
      <c r="P72" s="126"/>
      <c r="Q72" s="126"/>
      <c r="R72" s="126"/>
      <c r="S72" s="126"/>
      <c r="T72" s="126"/>
      <c r="U72" s="126"/>
      <c r="V72" s="126"/>
      <c r="W72" s="126"/>
      <c r="X72" s="127"/>
    </row>
    <row r="73" spans="1:24" ht="12.75">
      <c r="A73" s="303"/>
      <c r="B73" s="306"/>
      <c r="C73" s="90" t="s">
        <v>93</v>
      </c>
      <c r="D73" s="173" t="s">
        <v>44</v>
      </c>
      <c r="E73" s="124"/>
      <c r="F73" s="124"/>
      <c r="G73" s="124"/>
      <c r="H73" s="124"/>
      <c r="I73" s="124"/>
      <c r="J73" s="124"/>
      <c r="K73" s="124"/>
      <c r="L73" s="124"/>
      <c r="M73" s="124"/>
      <c r="N73" s="124"/>
      <c r="O73" s="124"/>
      <c r="P73" s="124"/>
      <c r="Q73" s="124"/>
      <c r="R73" s="124"/>
      <c r="S73" s="124"/>
      <c r="T73" s="124"/>
      <c r="U73" s="124"/>
      <c r="V73" s="124"/>
      <c r="W73" s="124"/>
      <c r="X73" s="125"/>
    </row>
    <row r="74" spans="1:24" ht="12.75">
      <c r="A74" s="303"/>
      <c r="B74" s="306"/>
      <c r="C74" s="91" t="s">
        <v>84</v>
      </c>
      <c r="D74" s="173" t="s">
        <v>44</v>
      </c>
      <c r="E74" s="124"/>
      <c r="F74" s="124"/>
      <c r="G74" s="124"/>
      <c r="H74" s="124"/>
      <c r="I74" s="124"/>
      <c r="J74" s="124"/>
      <c r="K74" s="124"/>
      <c r="L74" s="124"/>
      <c r="M74" s="124"/>
      <c r="N74" s="124"/>
      <c r="O74" s="124"/>
      <c r="P74" s="124"/>
      <c r="Q74" s="124"/>
      <c r="R74" s="124"/>
      <c r="S74" s="124"/>
      <c r="T74" s="124"/>
      <c r="U74" s="124"/>
      <c r="V74" s="124"/>
      <c r="W74" s="124"/>
      <c r="X74" s="125"/>
    </row>
    <row r="75" spans="1:24" ht="12.75">
      <c r="A75" s="303"/>
      <c r="B75" s="306"/>
      <c r="C75" s="90" t="s">
        <v>85</v>
      </c>
      <c r="D75" s="173" t="s">
        <v>44</v>
      </c>
      <c r="E75" s="124"/>
      <c r="F75" s="124"/>
      <c r="G75" s="124"/>
      <c r="H75" s="124"/>
      <c r="I75" s="124"/>
      <c r="J75" s="124"/>
      <c r="K75" s="124"/>
      <c r="L75" s="124"/>
      <c r="M75" s="124"/>
      <c r="N75" s="124"/>
      <c r="O75" s="124"/>
      <c r="P75" s="124"/>
      <c r="Q75" s="124"/>
      <c r="R75" s="124"/>
      <c r="S75" s="124"/>
      <c r="T75" s="124"/>
      <c r="U75" s="124"/>
      <c r="V75" s="124"/>
      <c r="W75" s="124"/>
      <c r="X75" s="125"/>
    </row>
    <row r="76" spans="1:24" ht="12.75">
      <c r="A76" s="303"/>
      <c r="B76" s="306"/>
      <c r="C76" s="91" t="s">
        <v>84</v>
      </c>
      <c r="D76" s="173" t="s">
        <v>44</v>
      </c>
      <c r="E76" s="124"/>
      <c r="F76" s="124"/>
      <c r="G76" s="124"/>
      <c r="H76" s="124"/>
      <c r="I76" s="124"/>
      <c r="J76" s="124"/>
      <c r="K76" s="124"/>
      <c r="L76" s="124"/>
      <c r="M76" s="124"/>
      <c r="N76" s="124"/>
      <c r="O76" s="124"/>
      <c r="P76" s="124"/>
      <c r="Q76" s="124"/>
      <c r="R76" s="124"/>
      <c r="S76" s="124"/>
      <c r="T76" s="124"/>
      <c r="U76" s="124"/>
      <c r="V76" s="124"/>
      <c r="W76" s="124"/>
      <c r="X76" s="125"/>
    </row>
    <row r="77" spans="1:24" ht="12.75">
      <c r="A77" s="303"/>
      <c r="B77" s="306"/>
      <c r="C77" s="171" t="s">
        <v>110</v>
      </c>
      <c r="D77" s="176"/>
      <c r="E77" s="124">
        <f>D77+E71-E73</f>
        <v>0</v>
      </c>
      <c r="F77" s="124">
        <f aca="true" t="shared" si="32" ref="F77:N77">E77+F71-F73</f>
        <v>0</v>
      </c>
      <c r="G77" s="124">
        <f t="shared" si="32"/>
        <v>0</v>
      </c>
      <c r="H77" s="124">
        <f t="shared" si="32"/>
        <v>0</v>
      </c>
      <c r="I77" s="124">
        <f t="shared" si="32"/>
        <v>0</v>
      </c>
      <c r="J77" s="124">
        <f t="shared" si="32"/>
        <v>0</v>
      </c>
      <c r="K77" s="124">
        <f t="shared" si="32"/>
        <v>0</v>
      </c>
      <c r="L77" s="124">
        <f t="shared" si="32"/>
        <v>0</v>
      </c>
      <c r="M77" s="124">
        <f t="shared" si="32"/>
        <v>0</v>
      </c>
      <c r="N77" s="124">
        <f t="shared" si="32"/>
        <v>0</v>
      </c>
      <c r="O77" s="124">
        <f>N77+O71-O73</f>
        <v>0</v>
      </c>
      <c r="P77" s="124">
        <f aca="true" t="shared" si="33" ref="P77:X77">O77+P71-P73</f>
        <v>0</v>
      </c>
      <c r="Q77" s="124">
        <f t="shared" si="33"/>
        <v>0</v>
      </c>
      <c r="R77" s="124">
        <f t="shared" si="33"/>
        <v>0</v>
      </c>
      <c r="S77" s="124">
        <f t="shared" si="33"/>
        <v>0</v>
      </c>
      <c r="T77" s="124">
        <f t="shared" si="33"/>
        <v>0</v>
      </c>
      <c r="U77" s="124">
        <f t="shared" si="33"/>
        <v>0</v>
      </c>
      <c r="V77" s="124">
        <f t="shared" si="33"/>
        <v>0</v>
      </c>
      <c r="W77" s="124">
        <f t="shared" si="33"/>
        <v>0</v>
      </c>
      <c r="X77" s="125">
        <f t="shared" si="33"/>
        <v>0</v>
      </c>
    </row>
    <row r="78" spans="1:24" ht="12.75">
      <c r="A78" s="304"/>
      <c r="B78" s="307"/>
      <c r="C78" s="91" t="s">
        <v>84</v>
      </c>
      <c r="D78" s="177"/>
      <c r="E78" s="124">
        <f aca="true" t="shared" si="34" ref="E78:N78">D78+E72-E74</f>
        <v>0</v>
      </c>
      <c r="F78" s="124">
        <f t="shared" si="34"/>
        <v>0</v>
      </c>
      <c r="G78" s="124">
        <f t="shared" si="34"/>
        <v>0</v>
      </c>
      <c r="H78" s="124">
        <f t="shared" si="34"/>
        <v>0</v>
      </c>
      <c r="I78" s="124">
        <f t="shared" si="34"/>
        <v>0</v>
      </c>
      <c r="J78" s="124">
        <f t="shared" si="34"/>
        <v>0</v>
      </c>
      <c r="K78" s="124">
        <f t="shared" si="34"/>
        <v>0</v>
      </c>
      <c r="L78" s="124">
        <f t="shared" si="34"/>
        <v>0</v>
      </c>
      <c r="M78" s="124">
        <f t="shared" si="34"/>
        <v>0</v>
      </c>
      <c r="N78" s="124">
        <f t="shared" si="34"/>
        <v>0</v>
      </c>
      <c r="O78" s="124">
        <f aca="true" t="shared" si="35" ref="O78:X78">N78+O72-O74</f>
        <v>0</v>
      </c>
      <c r="P78" s="124">
        <f t="shared" si="35"/>
        <v>0</v>
      </c>
      <c r="Q78" s="124">
        <f t="shared" si="35"/>
        <v>0</v>
      </c>
      <c r="R78" s="124">
        <f t="shared" si="35"/>
        <v>0</v>
      </c>
      <c r="S78" s="124">
        <f t="shared" si="35"/>
        <v>0</v>
      </c>
      <c r="T78" s="124">
        <f t="shared" si="35"/>
        <v>0</v>
      </c>
      <c r="U78" s="124">
        <f t="shared" si="35"/>
        <v>0</v>
      </c>
      <c r="V78" s="124">
        <f t="shared" si="35"/>
        <v>0</v>
      </c>
      <c r="W78" s="124">
        <f t="shared" si="35"/>
        <v>0</v>
      </c>
      <c r="X78" s="124">
        <f t="shared" si="35"/>
        <v>0</v>
      </c>
    </row>
    <row r="79" spans="1:24" ht="12.75">
      <c r="A79" s="308" t="s">
        <v>117</v>
      </c>
      <c r="B79" s="305"/>
      <c r="C79" s="110" t="s">
        <v>94</v>
      </c>
      <c r="D79" s="173" t="s">
        <v>44</v>
      </c>
      <c r="E79" s="126"/>
      <c r="F79" s="126"/>
      <c r="G79" s="126"/>
      <c r="H79" s="126"/>
      <c r="I79" s="126"/>
      <c r="J79" s="126"/>
      <c r="K79" s="126"/>
      <c r="L79" s="126"/>
      <c r="M79" s="126"/>
      <c r="N79" s="126"/>
      <c r="O79" s="126"/>
      <c r="P79" s="126"/>
      <c r="Q79" s="126"/>
      <c r="R79" s="126"/>
      <c r="S79" s="126"/>
      <c r="T79" s="126"/>
      <c r="U79" s="126"/>
      <c r="V79" s="126"/>
      <c r="W79" s="126"/>
      <c r="X79" s="127"/>
    </row>
    <row r="80" spans="1:24" ht="12.75">
      <c r="A80" s="309"/>
      <c r="B80" s="306"/>
      <c r="C80" s="109" t="s">
        <v>84</v>
      </c>
      <c r="D80" s="173" t="s">
        <v>44</v>
      </c>
      <c r="E80" s="126"/>
      <c r="F80" s="126"/>
      <c r="G80" s="126"/>
      <c r="H80" s="126"/>
      <c r="I80" s="126"/>
      <c r="J80" s="126"/>
      <c r="K80" s="126"/>
      <c r="L80" s="126"/>
      <c r="M80" s="126"/>
      <c r="N80" s="126"/>
      <c r="O80" s="126"/>
      <c r="P80" s="126"/>
      <c r="Q80" s="126"/>
      <c r="R80" s="126"/>
      <c r="S80" s="126"/>
      <c r="T80" s="126"/>
      <c r="U80" s="126"/>
      <c r="V80" s="126"/>
      <c r="W80" s="126"/>
      <c r="X80" s="127"/>
    </row>
    <row r="81" spans="1:24" ht="12.75">
      <c r="A81" s="309"/>
      <c r="B81" s="306"/>
      <c r="C81" s="90" t="s">
        <v>93</v>
      </c>
      <c r="D81" s="173" t="s">
        <v>44</v>
      </c>
      <c r="E81" s="122"/>
      <c r="F81" s="122"/>
      <c r="G81" s="122"/>
      <c r="H81" s="122"/>
      <c r="I81" s="122"/>
      <c r="J81" s="122"/>
      <c r="K81" s="122"/>
      <c r="L81" s="122"/>
      <c r="M81" s="122"/>
      <c r="N81" s="122"/>
      <c r="O81" s="122"/>
      <c r="P81" s="122"/>
      <c r="Q81" s="122"/>
      <c r="R81" s="122"/>
      <c r="S81" s="122"/>
      <c r="T81" s="122"/>
      <c r="U81" s="122"/>
      <c r="V81" s="122"/>
      <c r="W81" s="122"/>
      <c r="X81" s="123"/>
    </row>
    <row r="82" spans="1:24" ht="12.75">
      <c r="A82" s="309"/>
      <c r="B82" s="306"/>
      <c r="C82" s="91" t="s">
        <v>84</v>
      </c>
      <c r="D82" s="173" t="s">
        <v>44</v>
      </c>
      <c r="E82" s="124"/>
      <c r="F82" s="124"/>
      <c r="G82" s="124"/>
      <c r="H82" s="124"/>
      <c r="I82" s="124"/>
      <c r="J82" s="124"/>
      <c r="K82" s="124"/>
      <c r="L82" s="124"/>
      <c r="M82" s="124"/>
      <c r="N82" s="124"/>
      <c r="O82" s="124"/>
      <c r="P82" s="124"/>
      <c r="Q82" s="124"/>
      <c r="R82" s="124"/>
      <c r="S82" s="124"/>
      <c r="T82" s="124"/>
      <c r="U82" s="124"/>
      <c r="V82" s="124"/>
      <c r="W82" s="124"/>
      <c r="X82" s="125"/>
    </row>
    <row r="83" spans="1:24" ht="12.75">
      <c r="A83" s="309"/>
      <c r="B83" s="306"/>
      <c r="C83" s="90" t="s">
        <v>85</v>
      </c>
      <c r="D83" s="173" t="s">
        <v>44</v>
      </c>
      <c r="E83" s="122"/>
      <c r="F83" s="122"/>
      <c r="G83" s="122"/>
      <c r="H83" s="122"/>
      <c r="I83" s="122"/>
      <c r="J83" s="122"/>
      <c r="K83" s="122"/>
      <c r="L83" s="122"/>
      <c r="M83" s="122"/>
      <c r="N83" s="122"/>
      <c r="O83" s="122"/>
      <c r="P83" s="122"/>
      <c r="Q83" s="122"/>
      <c r="R83" s="122"/>
      <c r="S83" s="122"/>
      <c r="T83" s="122"/>
      <c r="U83" s="122"/>
      <c r="V83" s="122"/>
      <c r="W83" s="122"/>
      <c r="X83" s="123"/>
    </row>
    <row r="84" spans="1:24" ht="12.75">
      <c r="A84" s="309"/>
      <c r="B84" s="306"/>
      <c r="C84" s="91" t="s">
        <v>84</v>
      </c>
      <c r="D84" s="173" t="s">
        <v>44</v>
      </c>
      <c r="E84" s="129"/>
      <c r="F84" s="129"/>
      <c r="G84" s="129"/>
      <c r="H84" s="129"/>
      <c r="I84" s="129"/>
      <c r="J84" s="129"/>
      <c r="K84" s="129"/>
      <c r="L84" s="129"/>
      <c r="M84" s="129"/>
      <c r="N84" s="129"/>
      <c r="O84" s="129"/>
      <c r="P84" s="129"/>
      <c r="Q84" s="129"/>
      <c r="R84" s="129"/>
      <c r="S84" s="129"/>
      <c r="T84" s="129"/>
      <c r="U84" s="129"/>
      <c r="V84" s="129"/>
      <c r="W84" s="129"/>
      <c r="X84" s="130"/>
    </row>
    <row r="85" spans="1:24" ht="12.75">
      <c r="A85" s="309"/>
      <c r="B85" s="306"/>
      <c r="C85" s="171" t="s">
        <v>110</v>
      </c>
      <c r="D85" s="176"/>
      <c r="E85" s="129">
        <f>D85+E79-E81</f>
        <v>0</v>
      </c>
      <c r="F85" s="129">
        <f aca="true" t="shared" si="36" ref="F85:N85">E85+F79-F81</f>
        <v>0</v>
      </c>
      <c r="G85" s="129">
        <f t="shared" si="36"/>
        <v>0</v>
      </c>
      <c r="H85" s="129">
        <f t="shared" si="36"/>
        <v>0</v>
      </c>
      <c r="I85" s="129">
        <f t="shared" si="36"/>
        <v>0</v>
      </c>
      <c r="J85" s="129">
        <f t="shared" si="36"/>
        <v>0</v>
      </c>
      <c r="K85" s="129">
        <f t="shared" si="36"/>
        <v>0</v>
      </c>
      <c r="L85" s="129">
        <f t="shared" si="36"/>
        <v>0</v>
      </c>
      <c r="M85" s="129">
        <f t="shared" si="36"/>
        <v>0</v>
      </c>
      <c r="N85" s="124">
        <f t="shared" si="36"/>
        <v>0</v>
      </c>
      <c r="O85" s="129">
        <f>N85+O79-O81</f>
        <v>0</v>
      </c>
      <c r="P85" s="129">
        <f aca="true" t="shared" si="37" ref="P85:X85">O85+P79-P81</f>
        <v>0</v>
      </c>
      <c r="Q85" s="129">
        <f t="shared" si="37"/>
        <v>0</v>
      </c>
      <c r="R85" s="129">
        <f t="shared" si="37"/>
        <v>0</v>
      </c>
      <c r="S85" s="129">
        <f t="shared" si="37"/>
        <v>0</v>
      </c>
      <c r="T85" s="129">
        <f t="shared" si="37"/>
        <v>0</v>
      </c>
      <c r="U85" s="129">
        <f t="shared" si="37"/>
        <v>0</v>
      </c>
      <c r="V85" s="129">
        <f t="shared" si="37"/>
        <v>0</v>
      </c>
      <c r="W85" s="129">
        <f t="shared" si="37"/>
        <v>0</v>
      </c>
      <c r="X85" s="125">
        <f t="shared" si="37"/>
        <v>0</v>
      </c>
    </row>
    <row r="86" spans="1:24" ht="12.75">
      <c r="A86" s="309"/>
      <c r="B86" s="306"/>
      <c r="C86" s="91" t="s">
        <v>84</v>
      </c>
      <c r="D86" s="177"/>
      <c r="E86" s="124">
        <f aca="true" t="shared" si="38" ref="E86:N86">D86+E80-E82</f>
        <v>0</v>
      </c>
      <c r="F86" s="124">
        <f t="shared" si="38"/>
        <v>0</v>
      </c>
      <c r="G86" s="124">
        <f t="shared" si="38"/>
        <v>0</v>
      </c>
      <c r="H86" s="124">
        <f t="shared" si="38"/>
        <v>0</v>
      </c>
      <c r="I86" s="124">
        <f t="shared" si="38"/>
        <v>0</v>
      </c>
      <c r="J86" s="124">
        <f t="shared" si="38"/>
        <v>0</v>
      </c>
      <c r="K86" s="124">
        <f t="shared" si="38"/>
        <v>0</v>
      </c>
      <c r="L86" s="124">
        <f t="shared" si="38"/>
        <v>0</v>
      </c>
      <c r="M86" s="124">
        <f t="shared" si="38"/>
        <v>0</v>
      </c>
      <c r="N86" s="124">
        <f t="shared" si="38"/>
        <v>0</v>
      </c>
      <c r="O86" s="124">
        <f aca="true" t="shared" si="39" ref="O86:X86">N86+O80-O82</f>
        <v>0</v>
      </c>
      <c r="P86" s="124">
        <f t="shared" si="39"/>
        <v>0</v>
      </c>
      <c r="Q86" s="124">
        <f t="shared" si="39"/>
        <v>0</v>
      </c>
      <c r="R86" s="124">
        <f t="shared" si="39"/>
        <v>0</v>
      </c>
      <c r="S86" s="124">
        <f t="shared" si="39"/>
        <v>0</v>
      </c>
      <c r="T86" s="124">
        <f t="shared" si="39"/>
        <v>0</v>
      </c>
      <c r="U86" s="124">
        <f t="shared" si="39"/>
        <v>0</v>
      </c>
      <c r="V86" s="124">
        <f t="shared" si="39"/>
        <v>0</v>
      </c>
      <c r="W86" s="124">
        <f t="shared" si="39"/>
        <v>0</v>
      </c>
      <c r="X86" s="124">
        <f t="shared" si="39"/>
        <v>0</v>
      </c>
    </row>
    <row r="87" spans="1:24" ht="12.75">
      <c r="A87" s="302"/>
      <c r="B87" s="314" t="s">
        <v>91</v>
      </c>
      <c r="C87" s="113" t="s">
        <v>94</v>
      </c>
      <c r="D87" s="172" t="s">
        <v>44</v>
      </c>
      <c r="E87" s="107">
        <f aca="true" t="shared" si="40" ref="E87:N87">E7+E15+E23+E31+E39+E47+E55+E63+E71+E79</f>
        <v>0</v>
      </c>
      <c r="F87" s="107">
        <f t="shared" si="40"/>
        <v>0</v>
      </c>
      <c r="G87" s="107">
        <f t="shared" si="40"/>
        <v>0</v>
      </c>
      <c r="H87" s="107">
        <f t="shared" si="40"/>
        <v>0</v>
      </c>
      <c r="I87" s="107">
        <f t="shared" si="40"/>
        <v>0</v>
      </c>
      <c r="J87" s="107">
        <f t="shared" si="40"/>
        <v>0</v>
      </c>
      <c r="K87" s="107">
        <f t="shared" si="40"/>
        <v>0</v>
      </c>
      <c r="L87" s="107">
        <f t="shared" si="40"/>
        <v>0</v>
      </c>
      <c r="M87" s="107">
        <f t="shared" si="40"/>
        <v>0</v>
      </c>
      <c r="N87" s="107">
        <f t="shared" si="40"/>
        <v>0</v>
      </c>
      <c r="O87" s="107">
        <f aca="true" t="shared" si="41" ref="O87:X87">O7+O15+O23+O31+O39+O47+O55+O63+O71+O79</f>
        <v>0</v>
      </c>
      <c r="P87" s="107">
        <f t="shared" si="41"/>
        <v>0</v>
      </c>
      <c r="Q87" s="107">
        <f t="shared" si="41"/>
        <v>0</v>
      </c>
      <c r="R87" s="107">
        <f t="shared" si="41"/>
        <v>0</v>
      </c>
      <c r="S87" s="107">
        <f t="shared" si="41"/>
        <v>0</v>
      </c>
      <c r="T87" s="107">
        <f t="shared" si="41"/>
        <v>0</v>
      </c>
      <c r="U87" s="107">
        <f t="shared" si="41"/>
        <v>0</v>
      </c>
      <c r="V87" s="107">
        <f t="shared" si="41"/>
        <v>0</v>
      </c>
      <c r="W87" s="107">
        <f t="shared" si="41"/>
        <v>0</v>
      </c>
      <c r="X87" s="119">
        <f t="shared" si="41"/>
        <v>0</v>
      </c>
    </row>
    <row r="88" spans="1:24" ht="12.75">
      <c r="A88" s="303"/>
      <c r="B88" s="315"/>
      <c r="C88" s="106" t="s">
        <v>84</v>
      </c>
      <c r="D88" s="172" t="s">
        <v>44</v>
      </c>
      <c r="E88" s="105">
        <f aca="true" t="shared" si="42" ref="E88:N88">E8+E16+E24+E32+E40+E48+E56+E64+E72+E80</f>
        <v>0</v>
      </c>
      <c r="F88" s="105">
        <f t="shared" si="42"/>
        <v>0</v>
      </c>
      <c r="G88" s="105">
        <f t="shared" si="42"/>
        <v>0</v>
      </c>
      <c r="H88" s="105">
        <f t="shared" si="42"/>
        <v>0</v>
      </c>
      <c r="I88" s="105">
        <f t="shared" si="42"/>
        <v>0</v>
      </c>
      <c r="J88" s="105">
        <f t="shared" si="42"/>
        <v>0</v>
      </c>
      <c r="K88" s="105">
        <f t="shared" si="42"/>
        <v>0</v>
      </c>
      <c r="L88" s="105">
        <f t="shared" si="42"/>
        <v>0</v>
      </c>
      <c r="M88" s="105">
        <f t="shared" si="42"/>
        <v>0</v>
      </c>
      <c r="N88" s="105">
        <f t="shared" si="42"/>
        <v>0</v>
      </c>
      <c r="O88" s="105">
        <f aca="true" t="shared" si="43" ref="O88:X88">O8+O16+O24+O32+O40+O48+O56+O64+O72+O80</f>
        <v>0</v>
      </c>
      <c r="P88" s="105">
        <f t="shared" si="43"/>
        <v>0</v>
      </c>
      <c r="Q88" s="105">
        <f t="shared" si="43"/>
        <v>0</v>
      </c>
      <c r="R88" s="105">
        <f t="shared" si="43"/>
        <v>0</v>
      </c>
      <c r="S88" s="105">
        <f t="shared" si="43"/>
        <v>0</v>
      </c>
      <c r="T88" s="105">
        <f t="shared" si="43"/>
        <v>0</v>
      </c>
      <c r="U88" s="105">
        <f t="shared" si="43"/>
        <v>0</v>
      </c>
      <c r="V88" s="105">
        <f t="shared" si="43"/>
        <v>0</v>
      </c>
      <c r="W88" s="105">
        <f t="shared" si="43"/>
        <v>0</v>
      </c>
      <c r="X88" s="117">
        <f t="shared" si="43"/>
        <v>0</v>
      </c>
    </row>
    <row r="89" spans="1:24" ht="12.75">
      <c r="A89" s="303"/>
      <c r="B89" s="315"/>
      <c r="C89" s="93" t="s">
        <v>93</v>
      </c>
      <c r="D89" s="174" t="s">
        <v>44</v>
      </c>
      <c r="E89" s="93">
        <f aca="true" t="shared" si="44" ref="E89:N89">E9+E17+E25+E33+E41+E49+E57+E65+E73+E81</f>
        <v>0</v>
      </c>
      <c r="F89" s="93">
        <f t="shared" si="44"/>
        <v>0</v>
      </c>
      <c r="G89" s="93">
        <f t="shared" si="44"/>
        <v>0</v>
      </c>
      <c r="H89" s="93">
        <f t="shared" si="44"/>
        <v>0</v>
      </c>
      <c r="I89" s="93">
        <f t="shared" si="44"/>
        <v>0</v>
      </c>
      <c r="J89" s="93">
        <f t="shared" si="44"/>
        <v>0</v>
      </c>
      <c r="K89" s="93">
        <f t="shared" si="44"/>
        <v>0</v>
      </c>
      <c r="L89" s="93">
        <f t="shared" si="44"/>
        <v>0</v>
      </c>
      <c r="M89" s="93">
        <f t="shared" si="44"/>
        <v>0</v>
      </c>
      <c r="N89" s="93">
        <f t="shared" si="44"/>
        <v>0</v>
      </c>
      <c r="O89" s="93">
        <f aca="true" t="shared" si="45" ref="O89:X89">O9+O17+O25+O33+O41+O49+O57+O65+O73+O81</f>
        <v>0</v>
      </c>
      <c r="P89" s="93">
        <f t="shared" si="45"/>
        <v>0</v>
      </c>
      <c r="Q89" s="93">
        <f t="shared" si="45"/>
        <v>0</v>
      </c>
      <c r="R89" s="93">
        <f t="shared" si="45"/>
        <v>0</v>
      </c>
      <c r="S89" s="93">
        <f t="shared" si="45"/>
        <v>0</v>
      </c>
      <c r="T89" s="93">
        <f t="shared" si="45"/>
        <v>0</v>
      </c>
      <c r="U89" s="93">
        <f t="shared" si="45"/>
        <v>0</v>
      </c>
      <c r="V89" s="93">
        <f t="shared" si="45"/>
        <v>0</v>
      </c>
      <c r="W89" s="93">
        <f t="shared" si="45"/>
        <v>0</v>
      </c>
      <c r="X89" s="96">
        <f t="shared" si="45"/>
        <v>0</v>
      </c>
    </row>
    <row r="90" spans="1:24" ht="12.75">
      <c r="A90" s="303"/>
      <c r="B90" s="315"/>
      <c r="C90" s="94" t="s">
        <v>84</v>
      </c>
      <c r="D90" s="174" t="s">
        <v>44</v>
      </c>
      <c r="E90" s="95">
        <f aca="true" t="shared" si="46" ref="E90:N90">E10+E18+E26+E34+E42+E50+E58+E66+E74+E82</f>
        <v>0</v>
      </c>
      <c r="F90" s="95">
        <f t="shared" si="46"/>
        <v>0</v>
      </c>
      <c r="G90" s="95">
        <f t="shared" si="46"/>
        <v>0</v>
      </c>
      <c r="H90" s="95">
        <f t="shared" si="46"/>
        <v>0</v>
      </c>
      <c r="I90" s="95">
        <f t="shared" si="46"/>
        <v>0</v>
      </c>
      <c r="J90" s="95">
        <f t="shared" si="46"/>
        <v>0</v>
      </c>
      <c r="K90" s="95">
        <f t="shared" si="46"/>
        <v>0</v>
      </c>
      <c r="L90" s="95">
        <f t="shared" si="46"/>
        <v>0</v>
      </c>
      <c r="M90" s="95">
        <f t="shared" si="46"/>
        <v>0</v>
      </c>
      <c r="N90" s="95">
        <f t="shared" si="46"/>
        <v>0</v>
      </c>
      <c r="O90" s="95">
        <f aca="true" t="shared" si="47" ref="O90:X90">O10+O18+O26+O34+O42+O50+O58+O66+O74+O82</f>
        <v>0</v>
      </c>
      <c r="P90" s="95">
        <f t="shared" si="47"/>
        <v>0</v>
      </c>
      <c r="Q90" s="95">
        <f t="shared" si="47"/>
        <v>0</v>
      </c>
      <c r="R90" s="95">
        <f t="shared" si="47"/>
        <v>0</v>
      </c>
      <c r="S90" s="95">
        <f t="shared" si="47"/>
        <v>0</v>
      </c>
      <c r="T90" s="95">
        <f t="shared" si="47"/>
        <v>0</v>
      </c>
      <c r="U90" s="95">
        <f t="shared" si="47"/>
        <v>0</v>
      </c>
      <c r="V90" s="95">
        <f t="shared" si="47"/>
        <v>0</v>
      </c>
      <c r="W90" s="95">
        <f t="shared" si="47"/>
        <v>0</v>
      </c>
      <c r="X90" s="82">
        <f t="shared" si="47"/>
        <v>0</v>
      </c>
    </row>
    <row r="91" spans="1:24" ht="12.75">
      <c r="A91" s="303"/>
      <c r="B91" s="315"/>
      <c r="C91" s="93" t="s">
        <v>92</v>
      </c>
      <c r="D91" s="174" t="s">
        <v>44</v>
      </c>
      <c r="E91" s="93">
        <f aca="true" t="shared" si="48" ref="E91:N91">E11+E19+E27+E35+E43+E51+E59+E67+E75+E83</f>
        <v>0</v>
      </c>
      <c r="F91" s="93">
        <f t="shared" si="48"/>
        <v>0</v>
      </c>
      <c r="G91" s="93">
        <f t="shared" si="48"/>
        <v>0</v>
      </c>
      <c r="H91" s="93">
        <f t="shared" si="48"/>
        <v>0</v>
      </c>
      <c r="I91" s="93">
        <f t="shared" si="48"/>
        <v>0</v>
      </c>
      <c r="J91" s="93">
        <f t="shared" si="48"/>
        <v>0</v>
      </c>
      <c r="K91" s="93">
        <f t="shared" si="48"/>
        <v>0</v>
      </c>
      <c r="L91" s="93">
        <f t="shared" si="48"/>
        <v>0</v>
      </c>
      <c r="M91" s="93">
        <f t="shared" si="48"/>
        <v>0</v>
      </c>
      <c r="N91" s="93">
        <f t="shared" si="48"/>
        <v>0</v>
      </c>
      <c r="O91" s="93">
        <f aca="true" t="shared" si="49" ref="O91:X91">O11+O19+O27+O35+O43+O51+O59+O67+O75+O83</f>
        <v>0</v>
      </c>
      <c r="P91" s="93">
        <f t="shared" si="49"/>
        <v>0</v>
      </c>
      <c r="Q91" s="93">
        <f t="shared" si="49"/>
        <v>0</v>
      </c>
      <c r="R91" s="93">
        <f t="shared" si="49"/>
        <v>0</v>
      </c>
      <c r="S91" s="93">
        <f t="shared" si="49"/>
        <v>0</v>
      </c>
      <c r="T91" s="93">
        <f t="shared" si="49"/>
        <v>0</v>
      </c>
      <c r="U91" s="93">
        <f t="shared" si="49"/>
        <v>0</v>
      </c>
      <c r="V91" s="93">
        <f t="shared" si="49"/>
        <v>0</v>
      </c>
      <c r="W91" s="93">
        <f t="shared" si="49"/>
        <v>0</v>
      </c>
      <c r="X91" s="96">
        <f t="shared" si="49"/>
        <v>0</v>
      </c>
    </row>
    <row r="92" spans="1:24" ht="12.75">
      <c r="A92" s="303"/>
      <c r="B92" s="315"/>
      <c r="C92" s="116" t="s">
        <v>84</v>
      </c>
      <c r="D92" s="175" t="s">
        <v>44</v>
      </c>
      <c r="E92" s="105">
        <f aca="true" t="shared" si="50" ref="E92:N92">E12+E20+E28+E36+E44+E52+E60+E68+E76+E84</f>
        <v>0</v>
      </c>
      <c r="F92" s="105">
        <f t="shared" si="50"/>
        <v>0</v>
      </c>
      <c r="G92" s="105">
        <f t="shared" si="50"/>
        <v>0</v>
      </c>
      <c r="H92" s="105">
        <f t="shared" si="50"/>
        <v>0</v>
      </c>
      <c r="I92" s="105">
        <f t="shared" si="50"/>
        <v>0</v>
      </c>
      <c r="J92" s="105">
        <f t="shared" si="50"/>
        <v>0</v>
      </c>
      <c r="K92" s="105">
        <f t="shared" si="50"/>
        <v>0</v>
      </c>
      <c r="L92" s="105">
        <f t="shared" si="50"/>
        <v>0</v>
      </c>
      <c r="M92" s="105">
        <f t="shared" si="50"/>
        <v>0</v>
      </c>
      <c r="N92" s="105">
        <f t="shared" si="50"/>
        <v>0</v>
      </c>
      <c r="O92" s="105">
        <f aca="true" t="shared" si="51" ref="O92:X92">O12+O20+O28+O36+O44+O52+O60+O68+O76+O84</f>
        <v>0</v>
      </c>
      <c r="P92" s="105">
        <f t="shared" si="51"/>
        <v>0</v>
      </c>
      <c r="Q92" s="105">
        <f t="shared" si="51"/>
        <v>0</v>
      </c>
      <c r="R92" s="105">
        <f t="shared" si="51"/>
        <v>0</v>
      </c>
      <c r="S92" s="105">
        <f t="shared" si="51"/>
        <v>0</v>
      </c>
      <c r="T92" s="105">
        <f t="shared" si="51"/>
        <v>0</v>
      </c>
      <c r="U92" s="105">
        <f t="shared" si="51"/>
        <v>0</v>
      </c>
      <c r="V92" s="105">
        <f t="shared" si="51"/>
        <v>0</v>
      </c>
      <c r="W92" s="105">
        <f t="shared" si="51"/>
        <v>0</v>
      </c>
      <c r="X92" s="117">
        <f t="shared" si="51"/>
        <v>0</v>
      </c>
    </row>
    <row r="93" spans="1:24" ht="13.5" thickBot="1">
      <c r="A93" s="303"/>
      <c r="B93" s="315"/>
      <c r="C93" s="184" t="s">
        <v>110</v>
      </c>
      <c r="D93" s="133">
        <f>D13+D21+D29+D37+D45+D53+D61+D69+D77+D85</f>
        <v>0</v>
      </c>
      <c r="E93" s="105">
        <f aca="true" t="shared" si="52" ref="E93:N93">E13+E21+E29+E37+E45+E53+E61+E69+E77+E85</f>
        <v>0</v>
      </c>
      <c r="F93" s="105">
        <f t="shared" si="52"/>
        <v>0</v>
      </c>
      <c r="G93" s="105">
        <f t="shared" si="52"/>
        <v>0</v>
      </c>
      <c r="H93" s="105">
        <f t="shared" si="52"/>
        <v>0</v>
      </c>
      <c r="I93" s="105">
        <f t="shared" si="52"/>
        <v>0</v>
      </c>
      <c r="J93" s="105">
        <f t="shared" si="52"/>
        <v>0</v>
      </c>
      <c r="K93" s="105">
        <f t="shared" si="52"/>
        <v>0</v>
      </c>
      <c r="L93" s="105">
        <f t="shared" si="52"/>
        <v>0</v>
      </c>
      <c r="M93" s="105">
        <f t="shared" si="52"/>
        <v>0</v>
      </c>
      <c r="N93" s="105">
        <f t="shared" si="52"/>
        <v>0</v>
      </c>
      <c r="O93" s="105">
        <f aca="true" t="shared" si="53" ref="O93:X93">O13+O21+O29+O37+O45+O53+O61+O69+O77+O85</f>
        <v>0</v>
      </c>
      <c r="P93" s="105">
        <f t="shared" si="53"/>
        <v>0</v>
      </c>
      <c r="Q93" s="105">
        <f t="shared" si="53"/>
        <v>0</v>
      </c>
      <c r="R93" s="105">
        <f t="shared" si="53"/>
        <v>0</v>
      </c>
      <c r="S93" s="105">
        <f t="shared" si="53"/>
        <v>0</v>
      </c>
      <c r="T93" s="105">
        <f t="shared" si="53"/>
        <v>0</v>
      </c>
      <c r="U93" s="105">
        <f t="shared" si="53"/>
        <v>0</v>
      </c>
      <c r="V93" s="105">
        <f t="shared" si="53"/>
        <v>0</v>
      </c>
      <c r="W93" s="105">
        <f t="shared" si="53"/>
        <v>0</v>
      </c>
      <c r="X93" s="117">
        <f t="shared" si="53"/>
        <v>0</v>
      </c>
    </row>
    <row r="94" spans="1:24" ht="13.5" thickBot="1">
      <c r="A94" s="313"/>
      <c r="B94" s="316"/>
      <c r="C94" s="97" t="s">
        <v>84</v>
      </c>
      <c r="D94" s="133">
        <f>D14+D22+D30+D38+D46+D54+D62+D70+D78+D86</f>
        <v>0</v>
      </c>
      <c r="E94" s="133">
        <f aca="true" t="shared" si="54" ref="E94:N94">E14+E22+E30+E38+E46+E54+E62+E70+E78+E86</f>
        <v>0</v>
      </c>
      <c r="F94" s="133">
        <f t="shared" si="54"/>
        <v>0</v>
      </c>
      <c r="G94" s="133">
        <f t="shared" si="54"/>
        <v>0</v>
      </c>
      <c r="H94" s="133">
        <f t="shared" si="54"/>
        <v>0</v>
      </c>
      <c r="I94" s="133">
        <f t="shared" si="54"/>
        <v>0</v>
      </c>
      <c r="J94" s="133">
        <f t="shared" si="54"/>
        <v>0</v>
      </c>
      <c r="K94" s="133">
        <f t="shared" si="54"/>
        <v>0</v>
      </c>
      <c r="L94" s="133">
        <f t="shared" si="54"/>
        <v>0</v>
      </c>
      <c r="M94" s="133">
        <f t="shared" si="54"/>
        <v>0</v>
      </c>
      <c r="N94" s="133">
        <f t="shared" si="54"/>
        <v>0</v>
      </c>
      <c r="O94" s="133">
        <f aca="true" t="shared" si="55" ref="O94:X94">O14+O22+O30+O38+O46+O54+O62+O70+O78+O86</f>
        <v>0</v>
      </c>
      <c r="P94" s="133">
        <f t="shared" si="55"/>
        <v>0</v>
      </c>
      <c r="Q94" s="133">
        <f t="shared" si="55"/>
        <v>0</v>
      </c>
      <c r="R94" s="133">
        <f t="shared" si="55"/>
        <v>0</v>
      </c>
      <c r="S94" s="133">
        <f t="shared" si="55"/>
        <v>0</v>
      </c>
      <c r="T94" s="133">
        <f t="shared" si="55"/>
        <v>0</v>
      </c>
      <c r="U94" s="133">
        <f t="shared" si="55"/>
        <v>0</v>
      </c>
      <c r="V94" s="133">
        <f t="shared" si="55"/>
        <v>0</v>
      </c>
      <c r="W94" s="133">
        <f t="shared" si="55"/>
        <v>0</v>
      </c>
      <c r="X94" s="135">
        <f t="shared" si="55"/>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W3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Y15" sqref="Y15"/>
    </sheetView>
  </sheetViews>
  <sheetFormatPr defaultColWidth="9.00390625" defaultRowHeight="12.75"/>
  <cols>
    <col min="2" max="2" width="18.25390625" style="0" customWidth="1"/>
    <col min="3" max="3" width="19.375" style="203" bestFit="1" customWidth="1"/>
    <col min="14" max="14" width="9.75390625" style="0" bestFit="1" customWidth="1"/>
  </cols>
  <sheetData>
    <row r="1" ht="13.5" thickBot="1"/>
    <row r="2" spans="1:23" ht="12.75">
      <c r="A2" s="136" t="s">
        <v>40</v>
      </c>
      <c r="B2" s="310" t="s">
        <v>89</v>
      </c>
      <c r="C2" s="311"/>
      <c r="D2" s="85">
        <v>2012</v>
      </c>
      <c r="E2" s="85">
        <v>2013</v>
      </c>
      <c r="F2" s="85">
        <v>2014</v>
      </c>
      <c r="G2" s="85">
        <v>2015</v>
      </c>
      <c r="H2" s="85">
        <v>2016</v>
      </c>
      <c r="I2" s="85">
        <v>2017</v>
      </c>
      <c r="J2" s="85">
        <v>2018</v>
      </c>
      <c r="K2" s="85">
        <v>2019</v>
      </c>
      <c r="L2" s="85">
        <v>2020</v>
      </c>
      <c r="M2" s="85">
        <v>2021</v>
      </c>
      <c r="N2" s="85">
        <v>2022</v>
      </c>
      <c r="O2" s="85">
        <v>2023</v>
      </c>
      <c r="P2" s="85">
        <v>2024</v>
      </c>
      <c r="Q2" s="85">
        <v>2025</v>
      </c>
      <c r="R2" s="85">
        <v>2026</v>
      </c>
      <c r="S2" s="85">
        <v>2027</v>
      </c>
      <c r="T2" s="85">
        <v>2028</v>
      </c>
      <c r="U2" s="85">
        <v>2029</v>
      </c>
      <c r="V2" s="88">
        <v>2030</v>
      </c>
      <c r="W2" s="88">
        <v>2031</v>
      </c>
    </row>
    <row r="3" spans="1:23" ht="12.75">
      <c r="A3" s="190" t="s">
        <v>86</v>
      </c>
      <c r="B3" s="188" t="s">
        <v>128</v>
      </c>
      <c r="C3" s="204" t="s">
        <v>130</v>
      </c>
      <c r="D3" s="120"/>
      <c r="E3" s="120"/>
      <c r="F3" s="120"/>
      <c r="G3" s="120"/>
      <c r="H3" s="120"/>
      <c r="I3" s="120"/>
      <c r="J3" s="120"/>
      <c r="K3" s="120"/>
      <c r="L3" s="120"/>
      <c r="M3" s="120"/>
      <c r="N3" s="120"/>
      <c r="O3" s="120"/>
      <c r="P3" s="120"/>
      <c r="Q3" s="120"/>
      <c r="R3" s="120"/>
      <c r="S3" s="120"/>
      <c r="T3" s="120"/>
      <c r="U3" s="120"/>
      <c r="V3" s="120"/>
      <c r="W3" s="120"/>
    </row>
    <row r="4" spans="1:23" ht="12.75">
      <c r="A4" s="191"/>
      <c r="B4" s="189"/>
      <c r="C4" s="205" t="s">
        <v>131</v>
      </c>
      <c r="D4" s="122"/>
      <c r="E4" s="122"/>
      <c r="F4" s="122"/>
      <c r="G4" s="122"/>
      <c r="H4" s="122"/>
      <c r="I4" s="122"/>
      <c r="J4" s="122"/>
      <c r="K4" s="122"/>
      <c r="L4" s="122"/>
      <c r="M4" s="122"/>
      <c r="N4" s="122"/>
      <c r="O4" s="122"/>
      <c r="P4" s="122"/>
      <c r="Q4" s="122"/>
      <c r="R4" s="122"/>
      <c r="S4" s="122"/>
      <c r="T4" s="122"/>
      <c r="U4" s="122"/>
      <c r="V4" s="122"/>
      <c r="W4" s="122"/>
    </row>
    <row r="5" spans="1:23" ht="12.75">
      <c r="A5" s="191"/>
      <c r="B5" s="189"/>
      <c r="C5" s="206" t="s">
        <v>110</v>
      </c>
      <c r="D5" s="124">
        <f>D3-D4</f>
        <v>0</v>
      </c>
      <c r="E5" s="124">
        <f>D5+E3-E4</f>
        <v>0</v>
      </c>
      <c r="F5" s="124">
        <f aca="true" t="shared" si="0" ref="F5:M5">E5+F3-F4</f>
        <v>0</v>
      </c>
      <c r="G5" s="124">
        <f t="shared" si="0"/>
        <v>0</v>
      </c>
      <c r="H5" s="124">
        <f t="shared" si="0"/>
        <v>0</v>
      </c>
      <c r="I5" s="124">
        <f t="shared" si="0"/>
        <v>0</v>
      </c>
      <c r="J5" s="124">
        <f t="shared" si="0"/>
        <v>0</v>
      </c>
      <c r="K5" s="124">
        <f t="shared" si="0"/>
        <v>0</v>
      </c>
      <c r="L5" s="124">
        <f t="shared" si="0"/>
        <v>0</v>
      </c>
      <c r="M5" s="124">
        <f t="shared" si="0"/>
        <v>0</v>
      </c>
      <c r="N5" s="124">
        <f aca="true" t="shared" si="1" ref="N5:W5">M5+N3-N4</f>
        <v>0</v>
      </c>
      <c r="O5" s="124">
        <f t="shared" si="1"/>
        <v>0</v>
      </c>
      <c r="P5" s="124">
        <f t="shared" si="1"/>
        <v>0</v>
      </c>
      <c r="Q5" s="124">
        <f t="shared" si="1"/>
        <v>0</v>
      </c>
      <c r="R5" s="124">
        <f t="shared" si="1"/>
        <v>0</v>
      </c>
      <c r="S5" s="124">
        <f t="shared" si="1"/>
        <v>0</v>
      </c>
      <c r="T5" s="124">
        <f t="shared" si="1"/>
        <v>0</v>
      </c>
      <c r="U5" s="124">
        <f t="shared" si="1"/>
        <v>0</v>
      </c>
      <c r="V5" s="124">
        <f t="shared" si="1"/>
        <v>0</v>
      </c>
      <c r="W5" s="124">
        <f t="shared" si="1"/>
        <v>0</v>
      </c>
    </row>
    <row r="6" spans="1:23" ht="12.75">
      <c r="A6" s="190" t="s">
        <v>87</v>
      </c>
      <c r="B6" s="188" t="s">
        <v>128</v>
      </c>
      <c r="C6" s="204" t="s">
        <v>130</v>
      </c>
      <c r="D6" s="120"/>
      <c r="E6" s="120"/>
      <c r="F6" s="120"/>
      <c r="G6" s="120"/>
      <c r="H6" s="120"/>
      <c r="I6" s="120"/>
      <c r="J6" s="120"/>
      <c r="K6" s="120"/>
      <c r="L6" s="120"/>
      <c r="M6" s="120"/>
      <c r="N6" s="120"/>
      <c r="O6" s="120"/>
      <c r="P6" s="120"/>
      <c r="Q6" s="120"/>
      <c r="R6" s="120"/>
      <c r="S6" s="120"/>
      <c r="T6" s="120"/>
      <c r="U6" s="120"/>
      <c r="V6" s="120"/>
      <c r="W6" s="120"/>
    </row>
    <row r="7" spans="1:23" ht="12.75">
      <c r="A7" s="196"/>
      <c r="B7" s="197"/>
      <c r="C7" s="205" t="s">
        <v>131</v>
      </c>
      <c r="D7" s="122"/>
      <c r="E7" s="122"/>
      <c r="F7" s="122"/>
      <c r="G7" s="122"/>
      <c r="H7" s="122"/>
      <c r="I7" s="122"/>
      <c r="J7" s="122"/>
      <c r="K7" s="122"/>
      <c r="L7" s="122"/>
      <c r="M7" s="122"/>
      <c r="N7" s="122"/>
      <c r="O7" s="122"/>
      <c r="P7" s="122"/>
      <c r="Q7" s="122"/>
      <c r="R7" s="122"/>
      <c r="S7" s="122"/>
      <c r="T7" s="122"/>
      <c r="U7" s="122"/>
      <c r="V7" s="122"/>
      <c r="W7" s="122"/>
    </row>
    <row r="8" spans="1:23" ht="12.75">
      <c r="A8" s="196"/>
      <c r="B8" s="197"/>
      <c r="C8" s="206" t="s">
        <v>110</v>
      </c>
      <c r="D8" s="124">
        <f>D6-D7</f>
        <v>0</v>
      </c>
      <c r="E8" s="124">
        <f>D8+E6-E7</f>
        <v>0</v>
      </c>
      <c r="F8" s="124">
        <f aca="true" t="shared" si="2" ref="F8:M8">E8+F6-F7</f>
        <v>0</v>
      </c>
      <c r="G8" s="124">
        <f t="shared" si="2"/>
        <v>0</v>
      </c>
      <c r="H8" s="124">
        <f t="shared" si="2"/>
        <v>0</v>
      </c>
      <c r="I8" s="124">
        <f t="shared" si="2"/>
        <v>0</v>
      </c>
      <c r="J8" s="124">
        <f t="shared" si="2"/>
        <v>0</v>
      </c>
      <c r="K8" s="124">
        <f t="shared" si="2"/>
        <v>0</v>
      </c>
      <c r="L8" s="124">
        <f t="shared" si="2"/>
        <v>0</v>
      </c>
      <c r="M8" s="124">
        <f t="shared" si="2"/>
        <v>0</v>
      </c>
      <c r="N8" s="124">
        <f aca="true" t="shared" si="3" ref="N8:W8">M8+N6-N7</f>
        <v>0</v>
      </c>
      <c r="O8" s="124">
        <f t="shared" si="3"/>
        <v>0</v>
      </c>
      <c r="P8" s="124">
        <f t="shared" si="3"/>
        <v>0</v>
      </c>
      <c r="Q8" s="124">
        <f t="shared" si="3"/>
        <v>0</v>
      </c>
      <c r="R8" s="124">
        <f t="shared" si="3"/>
        <v>0</v>
      </c>
      <c r="S8" s="124">
        <f t="shared" si="3"/>
        <v>0</v>
      </c>
      <c r="T8" s="124">
        <f t="shared" si="3"/>
        <v>0</v>
      </c>
      <c r="U8" s="124">
        <f t="shared" si="3"/>
        <v>0</v>
      </c>
      <c r="V8" s="124">
        <f t="shared" si="3"/>
        <v>0</v>
      </c>
      <c r="W8" s="124">
        <f t="shared" si="3"/>
        <v>0</v>
      </c>
    </row>
    <row r="9" spans="1:23" ht="12.75">
      <c r="A9" s="190" t="s">
        <v>88</v>
      </c>
      <c r="B9" s="188" t="s">
        <v>128</v>
      </c>
      <c r="C9" s="204" t="s">
        <v>130</v>
      </c>
      <c r="D9" s="120"/>
      <c r="E9" s="120"/>
      <c r="F9" s="120"/>
      <c r="G9" s="120"/>
      <c r="H9" s="120"/>
      <c r="I9" s="120"/>
      <c r="J9" s="120"/>
      <c r="K9" s="120"/>
      <c r="L9" s="120"/>
      <c r="M9" s="120"/>
      <c r="N9" s="120"/>
      <c r="O9" s="120"/>
      <c r="P9" s="120"/>
      <c r="Q9" s="120"/>
      <c r="R9" s="120"/>
      <c r="S9" s="120"/>
      <c r="T9" s="120"/>
      <c r="U9" s="120"/>
      <c r="V9" s="120"/>
      <c r="W9" s="120"/>
    </row>
    <row r="10" spans="1:23" ht="12.75">
      <c r="A10" s="196"/>
      <c r="B10" s="197"/>
      <c r="C10" s="205" t="s">
        <v>131</v>
      </c>
      <c r="D10" s="122"/>
      <c r="E10" s="122"/>
      <c r="F10" s="122"/>
      <c r="G10" s="122"/>
      <c r="H10" s="122"/>
      <c r="I10" s="122"/>
      <c r="J10" s="122"/>
      <c r="K10" s="122"/>
      <c r="L10" s="122"/>
      <c r="M10" s="122"/>
      <c r="N10" s="122"/>
      <c r="O10" s="122"/>
      <c r="P10" s="122"/>
      <c r="Q10" s="122"/>
      <c r="R10" s="122"/>
      <c r="S10" s="122"/>
      <c r="T10" s="122"/>
      <c r="U10" s="122"/>
      <c r="V10" s="122"/>
      <c r="W10" s="122"/>
    </row>
    <row r="11" spans="1:23" ht="13.5" customHeight="1">
      <c r="A11" s="196"/>
      <c r="B11" s="197"/>
      <c r="C11" s="206" t="s">
        <v>110</v>
      </c>
      <c r="D11" s="124">
        <f>D9-D10</f>
        <v>0</v>
      </c>
      <c r="E11" s="124">
        <f>D11+E9-E10</f>
        <v>0</v>
      </c>
      <c r="F11" s="124">
        <f aca="true" t="shared" si="4" ref="F11:M11">E11+F9-F10</f>
        <v>0</v>
      </c>
      <c r="G11" s="124">
        <f t="shared" si="4"/>
        <v>0</v>
      </c>
      <c r="H11" s="124">
        <f t="shared" si="4"/>
        <v>0</v>
      </c>
      <c r="I11" s="124">
        <f t="shared" si="4"/>
        <v>0</v>
      </c>
      <c r="J11" s="124">
        <f t="shared" si="4"/>
        <v>0</v>
      </c>
      <c r="K11" s="124">
        <f t="shared" si="4"/>
        <v>0</v>
      </c>
      <c r="L11" s="124">
        <f t="shared" si="4"/>
        <v>0</v>
      </c>
      <c r="M11" s="124">
        <f t="shared" si="4"/>
        <v>0</v>
      </c>
      <c r="N11" s="124">
        <f aca="true" t="shared" si="5" ref="N11:W11">M11+N9-N10</f>
        <v>0</v>
      </c>
      <c r="O11" s="124">
        <f t="shared" si="5"/>
        <v>0</v>
      </c>
      <c r="P11" s="124">
        <f t="shared" si="5"/>
        <v>0</v>
      </c>
      <c r="Q11" s="124">
        <f t="shared" si="5"/>
        <v>0</v>
      </c>
      <c r="R11" s="124">
        <f t="shared" si="5"/>
        <v>0</v>
      </c>
      <c r="S11" s="124">
        <f t="shared" si="5"/>
        <v>0</v>
      </c>
      <c r="T11" s="124">
        <f t="shared" si="5"/>
        <v>0</v>
      </c>
      <c r="U11" s="124">
        <f t="shared" si="5"/>
        <v>0</v>
      </c>
      <c r="V11" s="124">
        <f t="shared" si="5"/>
        <v>0</v>
      </c>
      <c r="W11" s="124">
        <f t="shared" si="5"/>
        <v>0</v>
      </c>
    </row>
    <row r="12" spans="1:23" ht="12.75">
      <c r="A12" s="190" t="s">
        <v>111</v>
      </c>
      <c r="B12" s="188" t="s">
        <v>128</v>
      </c>
      <c r="C12" s="204" t="s">
        <v>130</v>
      </c>
      <c r="D12" s="120"/>
      <c r="E12" s="120"/>
      <c r="F12" s="120"/>
      <c r="G12" s="120"/>
      <c r="H12" s="120"/>
      <c r="I12" s="120"/>
      <c r="J12" s="120"/>
      <c r="K12" s="120"/>
      <c r="L12" s="120"/>
      <c r="M12" s="120"/>
      <c r="N12" s="120"/>
      <c r="O12" s="120"/>
      <c r="P12" s="120"/>
      <c r="Q12" s="120"/>
      <c r="R12" s="120"/>
      <c r="S12" s="120"/>
      <c r="T12" s="120"/>
      <c r="U12" s="120"/>
      <c r="V12" s="120"/>
      <c r="W12" s="120"/>
    </row>
    <row r="13" spans="1:23" ht="12.75">
      <c r="A13" s="196"/>
      <c r="B13" s="197"/>
      <c r="C13" s="205" t="s">
        <v>131</v>
      </c>
      <c r="D13" s="122"/>
      <c r="E13" s="122"/>
      <c r="F13" s="122"/>
      <c r="G13" s="122"/>
      <c r="H13" s="122"/>
      <c r="I13" s="122"/>
      <c r="J13" s="122"/>
      <c r="K13" s="122"/>
      <c r="L13" s="122"/>
      <c r="M13" s="122"/>
      <c r="N13" s="122"/>
      <c r="O13" s="122"/>
      <c r="P13" s="122"/>
      <c r="Q13" s="122"/>
      <c r="R13" s="122"/>
      <c r="S13" s="122"/>
      <c r="T13" s="122"/>
      <c r="U13" s="122"/>
      <c r="V13" s="122"/>
      <c r="W13" s="122"/>
    </row>
    <row r="14" spans="1:23" ht="13.5" customHeight="1">
      <c r="A14" s="196"/>
      <c r="B14" s="197"/>
      <c r="C14" s="206" t="s">
        <v>110</v>
      </c>
      <c r="D14" s="124">
        <f>D12-D13</f>
        <v>0</v>
      </c>
      <c r="E14" s="124">
        <f>D14+E12-E13</f>
        <v>0</v>
      </c>
      <c r="F14" s="124">
        <f aca="true" t="shared" si="6" ref="F14:M14">E14+F12-F13</f>
        <v>0</v>
      </c>
      <c r="G14" s="124">
        <f t="shared" si="6"/>
        <v>0</v>
      </c>
      <c r="H14" s="124">
        <f t="shared" si="6"/>
        <v>0</v>
      </c>
      <c r="I14" s="124">
        <f t="shared" si="6"/>
        <v>0</v>
      </c>
      <c r="J14" s="124">
        <f t="shared" si="6"/>
        <v>0</v>
      </c>
      <c r="K14" s="124">
        <f t="shared" si="6"/>
        <v>0</v>
      </c>
      <c r="L14" s="124">
        <f t="shared" si="6"/>
        <v>0</v>
      </c>
      <c r="M14" s="124">
        <f t="shared" si="6"/>
        <v>0</v>
      </c>
      <c r="N14" s="124">
        <f aca="true" t="shared" si="7" ref="N14:W14">M14+N12-N13</f>
        <v>0</v>
      </c>
      <c r="O14" s="124">
        <f t="shared" si="7"/>
        <v>0</v>
      </c>
      <c r="P14" s="124">
        <f t="shared" si="7"/>
        <v>0</v>
      </c>
      <c r="Q14" s="124">
        <f t="shared" si="7"/>
        <v>0</v>
      </c>
      <c r="R14" s="124">
        <f t="shared" si="7"/>
        <v>0</v>
      </c>
      <c r="S14" s="124">
        <f t="shared" si="7"/>
        <v>0</v>
      </c>
      <c r="T14" s="124">
        <f t="shared" si="7"/>
        <v>0</v>
      </c>
      <c r="U14" s="124">
        <f t="shared" si="7"/>
        <v>0</v>
      </c>
      <c r="V14" s="124">
        <f t="shared" si="7"/>
        <v>0</v>
      </c>
      <c r="W14" s="124">
        <f t="shared" si="7"/>
        <v>0</v>
      </c>
    </row>
    <row r="15" spans="1:23" ht="12.75">
      <c r="A15" s="190" t="s">
        <v>112</v>
      </c>
      <c r="B15" s="188" t="s">
        <v>128</v>
      </c>
      <c r="C15" s="204" t="s">
        <v>130</v>
      </c>
      <c r="D15" s="120"/>
      <c r="E15" s="120"/>
      <c r="F15" s="120"/>
      <c r="G15" s="120"/>
      <c r="H15" s="120"/>
      <c r="I15" s="120"/>
      <c r="J15" s="120"/>
      <c r="K15" s="120"/>
      <c r="L15" s="120"/>
      <c r="M15" s="120"/>
      <c r="N15" s="120"/>
      <c r="O15" s="120"/>
      <c r="P15" s="120"/>
      <c r="Q15" s="120"/>
      <c r="R15" s="120"/>
      <c r="S15" s="120"/>
      <c r="T15" s="120"/>
      <c r="U15" s="120"/>
      <c r="V15" s="120"/>
      <c r="W15" s="120"/>
    </row>
    <row r="16" spans="1:23" ht="12.75">
      <c r="A16" s="196"/>
      <c r="B16" s="197"/>
      <c r="C16" s="205" t="s">
        <v>131</v>
      </c>
      <c r="D16" s="122"/>
      <c r="E16" s="122"/>
      <c r="F16" s="122"/>
      <c r="G16" s="122"/>
      <c r="H16" s="122"/>
      <c r="I16" s="122"/>
      <c r="J16" s="122"/>
      <c r="K16" s="122"/>
      <c r="L16" s="122"/>
      <c r="M16" s="122"/>
      <c r="N16" s="122"/>
      <c r="O16" s="122"/>
      <c r="P16" s="122"/>
      <c r="Q16" s="122"/>
      <c r="R16" s="122"/>
      <c r="S16" s="122"/>
      <c r="T16" s="122"/>
      <c r="U16" s="122"/>
      <c r="V16" s="122"/>
      <c r="W16" s="122"/>
    </row>
    <row r="17" spans="1:23" ht="13.5" customHeight="1">
      <c r="A17" s="196"/>
      <c r="B17" s="197"/>
      <c r="C17" s="206" t="s">
        <v>110</v>
      </c>
      <c r="D17" s="124">
        <f>D15-D16</f>
        <v>0</v>
      </c>
      <c r="E17" s="124">
        <f>D17+E15-E16</f>
        <v>0</v>
      </c>
      <c r="F17" s="124">
        <f aca="true" t="shared" si="8" ref="F17:M17">E17+F15-F16</f>
        <v>0</v>
      </c>
      <c r="G17" s="124">
        <f t="shared" si="8"/>
        <v>0</v>
      </c>
      <c r="H17" s="124">
        <f t="shared" si="8"/>
        <v>0</v>
      </c>
      <c r="I17" s="124">
        <f t="shared" si="8"/>
        <v>0</v>
      </c>
      <c r="J17" s="124">
        <f t="shared" si="8"/>
        <v>0</v>
      </c>
      <c r="K17" s="124">
        <f t="shared" si="8"/>
        <v>0</v>
      </c>
      <c r="L17" s="124">
        <f t="shared" si="8"/>
        <v>0</v>
      </c>
      <c r="M17" s="124">
        <f t="shared" si="8"/>
        <v>0</v>
      </c>
      <c r="N17" s="124">
        <f aca="true" t="shared" si="9" ref="N17:W17">M17+N15-N16</f>
        <v>0</v>
      </c>
      <c r="O17" s="124">
        <f t="shared" si="9"/>
        <v>0</v>
      </c>
      <c r="P17" s="124">
        <f t="shared" si="9"/>
        <v>0</v>
      </c>
      <c r="Q17" s="124">
        <f t="shared" si="9"/>
        <v>0</v>
      </c>
      <c r="R17" s="124">
        <f t="shared" si="9"/>
        <v>0</v>
      </c>
      <c r="S17" s="124">
        <f t="shared" si="9"/>
        <v>0</v>
      </c>
      <c r="T17" s="124">
        <f t="shared" si="9"/>
        <v>0</v>
      </c>
      <c r="U17" s="124">
        <f t="shared" si="9"/>
        <v>0</v>
      </c>
      <c r="V17" s="124">
        <f t="shared" si="9"/>
        <v>0</v>
      </c>
      <c r="W17" s="124">
        <f t="shared" si="9"/>
        <v>0</v>
      </c>
    </row>
    <row r="18" spans="1:23" ht="12.75">
      <c r="A18" s="190" t="s">
        <v>113</v>
      </c>
      <c r="B18" s="188" t="s">
        <v>128</v>
      </c>
      <c r="C18" s="204" t="s">
        <v>130</v>
      </c>
      <c r="D18" s="120"/>
      <c r="E18" s="120"/>
      <c r="F18" s="120"/>
      <c r="G18" s="120"/>
      <c r="H18" s="120"/>
      <c r="I18" s="120"/>
      <c r="J18" s="120"/>
      <c r="K18" s="120"/>
      <c r="L18" s="120"/>
      <c r="M18" s="120"/>
      <c r="N18" s="120"/>
      <c r="O18" s="120"/>
      <c r="P18" s="120"/>
      <c r="Q18" s="120"/>
      <c r="R18" s="120"/>
      <c r="S18" s="120"/>
      <c r="T18" s="120"/>
      <c r="U18" s="120"/>
      <c r="V18" s="120"/>
      <c r="W18" s="120"/>
    </row>
    <row r="19" spans="1:23" ht="12.75">
      <c r="A19" s="196"/>
      <c r="B19" s="197"/>
      <c r="C19" s="205" t="s">
        <v>131</v>
      </c>
      <c r="D19" s="122"/>
      <c r="E19" s="122"/>
      <c r="F19" s="122"/>
      <c r="G19" s="122"/>
      <c r="H19" s="122"/>
      <c r="I19" s="122"/>
      <c r="J19" s="122"/>
      <c r="K19" s="122"/>
      <c r="L19" s="122"/>
      <c r="M19" s="122"/>
      <c r="N19" s="122"/>
      <c r="O19" s="122"/>
      <c r="P19" s="122"/>
      <c r="Q19" s="122"/>
      <c r="R19" s="122"/>
      <c r="S19" s="122"/>
      <c r="T19" s="122"/>
      <c r="U19" s="122"/>
      <c r="V19" s="122"/>
      <c r="W19" s="122"/>
    </row>
    <row r="20" spans="1:23" ht="13.5" customHeight="1">
      <c r="A20" s="196"/>
      <c r="B20" s="197"/>
      <c r="C20" s="206" t="s">
        <v>110</v>
      </c>
      <c r="D20" s="124">
        <f>D18-D19</f>
        <v>0</v>
      </c>
      <c r="E20" s="124">
        <f>D20+E18-E19</f>
        <v>0</v>
      </c>
      <c r="F20" s="124">
        <f aca="true" t="shared" si="10" ref="F20:M20">E20+F18-F19</f>
        <v>0</v>
      </c>
      <c r="G20" s="124">
        <f t="shared" si="10"/>
        <v>0</v>
      </c>
      <c r="H20" s="124">
        <f t="shared" si="10"/>
        <v>0</v>
      </c>
      <c r="I20" s="124">
        <f t="shared" si="10"/>
        <v>0</v>
      </c>
      <c r="J20" s="124">
        <f t="shared" si="10"/>
        <v>0</v>
      </c>
      <c r="K20" s="124">
        <f t="shared" si="10"/>
        <v>0</v>
      </c>
      <c r="L20" s="124">
        <f t="shared" si="10"/>
        <v>0</v>
      </c>
      <c r="M20" s="124">
        <f t="shared" si="10"/>
        <v>0</v>
      </c>
      <c r="N20" s="124">
        <f aca="true" t="shared" si="11" ref="N20:W20">M20+N18-N19</f>
        <v>0</v>
      </c>
      <c r="O20" s="124">
        <f t="shared" si="11"/>
        <v>0</v>
      </c>
      <c r="P20" s="124">
        <f t="shared" si="11"/>
        <v>0</v>
      </c>
      <c r="Q20" s="124">
        <f t="shared" si="11"/>
        <v>0</v>
      </c>
      <c r="R20" s="124">
        <f t="shared" si="11"/>
        <v>0</v>
      </c>
      <c r="S20" s="124">
        <f t="shared" si="11"/>
        <v>0</v>
      </c>
      <c r="T20" s="124">
        <f t="shared" si="11"/>
        <v>0</v>
      </c>
      <c r="U20" s="124">
        <f t="shared" si="11"/>
        <v>0</v>
      </c>
      <c r="V20" s="124">
        <f t="shared" si="11"/>
        <v>0</v>
      </c>
      <c r="W20" s="124">
        <f t="shared" si="11"/>
        <v>0</v>
      </c>
    </row>
    <row r="21" spans="1:23" ht="12.75">
      <c r="A21" s="190" t="s">
        <v>114</v>
      </c>
      <c r="B21" s="188" t="s">
        <v>128</v>
      </c>
      <c r="C21" s="204" t="s">
        <v>130</v>
      </c>
      <c r="D21" s="120"/>
      <c r="E21" s="120"/>
      <c r="F21" s="120"/>
      <c r="G21" s="120"/>
      <c r="H21" s="120"/>
      <c r="I21" s="120"/>
      <c r="J21" s="120"/>
      <c r="K21" s="120"/>
      <c r="L21" s="120"/>
      <c r="M21" s="120"/>
      <c r="N21" s="120"/>
      <c r="O21" s="120"/>
      <c r="P21" s="120"/>
      <c r="Q21" s="120"/>
      <c r="R21" s="120"/>
      <c r="S21" s="120"/>
      <c r="T21" s="120"/>
      <c r="U21" s="120"/>
      <c r="V21" s="120"/>
      <c r="W21" s="120"/>
    </row>
    <row r="22" spans="1:23" ht="12.75">
      <c r="A22" s="196"/>
      <c r="B22" s="197"/>
      <c r="C22" s="205" t="s">
        <v>131</v>
      </c>
      <c r="D22" s="122"/>
      <c r="E22" s="122"/>
      <c r="F22" s="122"/>
      <c r="G22" s="122"/>
      <c r="H22" s="122"/>
      <c r="I22" s="122"/>
      <c r="J22" s="122"/>
      <c r="K22" s="122"/>
      <c r="L22" s="122"/>
      <c r="M22" s="122"/>
      <c r="N22" s="122"/>
      <c r="O22" s="122"/>
      <c r="P22" s="122"/>
      <c r="Q22" s="122"/>
      <c r="R22" s="122"/>
      <c r="S22" s="122"/>
      <c r="T22" s="122"/>
      <c r="U22" s="122"/>
      <c r="V22" s="122"/>
      <c r="W22" s="122"/>
    </row>
    <row r="23" spans="1:23" ht="13.5" customHeight="1">
      <c r="A23" s="196"/>
      <c r="B23" s="197"/>
      <c r="C23" s="206" t="s">
        <v>110</v>
      </c>
      <c r="D23" s="124">
        <f>D21-D22</f>
        <v>0</v>
      </c>
      <c r="E23" s="124">
        <f>D23+E21-E22</f>
        <v>0</v>
      </c>
      <c r="F23" s="124">
        <f aca="true" t="shared" si="12" ref="F23:M23">E23+F21-F22</f>
        <v>0</v>
      </c>
      <c r="G23" s="124">
        <f t="shared" si="12"/>
        <v>0</v>
      </c>
      <c r="H23" s="124">
        <f t="shared" si="12"/>
        <v>0</v>
      </c>
      <c r="I23" s="124">
        <f t="shared" si="12"/>
        <v>0</v>
      </c>
      <c r="J23" s="124">
        <f t="shared" si="12"/>
        <v>0</v>
      </c>
      <c r="K23" s="124">
        <f t="shared" si="12"/>
        <v>0</v>
      </c>
      <c r="L23" s="124">
        <f t="shared" si="12"/>
        <v>0</v>
      </c>
      <c r="M23" s="124">
        <f t="shared" si="12"/>
        <v>0</v>
      </c>
      <c r="N23" s="124">
        <f aca="true" t="shared" si="13" ref="N23:W23">M23+N21-N22</f>
        <v>0</v>
      </c>
      <c r="O23" s="124">
        <f t="shared" si="13"/>
        <v>0</v>
      </c>
      <c r="P23" s="124">
        <f t="shared" si="13"/>
        <v>0</v>
      </c>
      <c r="Q23" s="124">
        <f t="shared" si="13"/>
        <v>0</v>
      </c>
      <c r="R23" s="124">
        <f t="shared" si="13"/>
        <v>0</v>
      </c>
      <c r="S23" s="124">
        <f t="shared" si="13"/>
        <v>0</v>
      </c>
      <c r="T23" s="124">
        <f t="shared" si="13"/>
        <v>0</v>
      </c>
      <c r="U23" s="124">
        <f t="shared" si="13"/>
        <v>0</v>
      </c>
      <c r="V23" s="124">
        <f t="shared" si="13"/>
        <v>0</v>
      </c>
      <c r="W23" s="124">
        <f t="shared" si="13"/>
        <v>0</v>
      </c>
    </row>
    <row r="24" spans="1:23" ht="12.75">
      <c r="A24" s="190" t="s">
        <v>115</v>
      </c>
      <c r="B24" s="188" t="s">
        <v>128</v>
      </c>
      <c r="C24" s="204" t="s">
        <v>130</v>
      </c>
      <c r="D24" s="120"/>
      <c r="E24" s="120"/>
      <c r="F24" s="120"/>
      <c r="G24" s="120"/>
      <c r="H24" s="120"/>
      <c r="I24" s="120"/>
      <c r="J24" s="120"/>
      <c r="K24" s="120"/>
      <c r="L24" s="120"/>
      <c r="M24" s="120"/>
      <c r="N24" s="120"/>
      <c r="O24" s="120"/>
      <c r="P24" s="120"/>
      <c r="Q24" s="120"/>
      <c r="R24" s="120"/>
      <c r="S24" s="120"/>
      <c r="T24" s="120"/>
      <c r="U24" s="120"/>
      <c r="V24" s="120"/>
      <c r="W24" s="120"/>
    </row>
    <row r="25" spans="1:23" ht="12.75">
      <c r="A25" s="196"/>
      <c r="B25" s="197"/>
      <c r="C25" s="205" t="s">
        <v>131</v>
      </c>
      <c r="D25" s="122"/>
      <c r="E25" s="122"/>
      <c r="F25" s="122"/>
      <c r="G25" s="122"/>
      <c r="H25" s="122"/>
      <c r="I25" s="122"/>
      <c r="J25" s="122"/>
      <c r="K25" s="122"/>
      <c r="L25" s="122"/>
      <c r="M25" s="122"/>
      <c r="N25" s="122"/>
      <c r="O25" s="122"/>
      <c r="P25" s="122"/>
      <c r="Q25" s="122"/>
      <c r="R25" s="122"/>
      <c r="S25" s="122"/>
      <c r="T25" s="122"/>
      <c r="U25" s="122"/>
      <c r="V25" s="122"/>
      <c r="W25" s="122"/>
    </row>
    <row r="26" spans="1:23" ht="13.5" customHeight="1">
      <c r="A26" s="196"/>
      <c r="B26" s="197"/>
      <c r="C26" s="206" t="s">
        <v>110</v>
      </c>
      <c r="D26" s="124">
        <f>D24-D25</f>
        <v>0</v>
      </c>
      <c r="E26" s="124">
        <f>D26+E24-E25</f>
        <v>0</v>
      </c>
      <c r="F26" s="124">
        <f aca="true" t="shared" si="14" ref="F26:M26">E26+F24-F25</f>
        <v>0</v>
      </c>
      <c r="G26" s="124">
        <f t="shared" si="14"/>
        <v>0</v>
      </c>
      <c r="H26" s="124">
        <f t="shared" si="14"/>
        <v>0</v>
      </c>
      <c r="I26" s="124">
        <f t="shared" si="14"/>
        <v>0</v>
      </c>
      <c r="J26" s="124">
        <f t="shared" si="14"/>
        <v>0</v>
      </c>
      <c r="K26" s="124">
        <f t="shared" si="14"/>
        <v>0</v>
      </c>
      <c r="L26" s="124">
        <f t="shared" si="14"/>
        <v>0</v>
      </c>
      <c r="M26" s="124">
        <f t="shared" si="14"/>
        <v>0</v>
      </c>
      <c r="N26" s="124">
        <f aca="true" t="shared" si="15" ref="N26:W26">M26+N24-N25</f>
        <v>0</v>
      </c>
      <c r="O26" s="124">
        <f t="shared" si="15"/>
        <v>0</v>
      </c>
      <c r="P26" s="124">
        <f t="shared" si="15"/>
        <v>0</v>
      </c>
      <c r="Q26" s="124">
        <f t="shared" si="15"/>
        <v>0</v>
      </c>
      <c r="R26" s="124">
        <f t="shared" si="15"/>
        <v>0</v>
      </c>
      <c r="S26" s="124">
        <f t="shared" si="15"/>
        <v>0</v>
      </c>
      <c r="T26" s="124">
        <f t="shared" si="15"/>
        <v>0</v>
      </c>
      <c r="U26" s="124">
        <f t="shared" si="15"/>
        <v>0</v>
      </c>
      <c r="V26" s="124">
        <f t="shared" si="15"/>
        <v>0</v>
      </c>
      <c r="W26" s="124">
        <f t="shared" si="15"/>
        <v>0</v>
      </c>
    </row>
    <row r="27" spans="1:23" ht="12.75">
      <c r="A27" s="190" t="s">
        <v>116</v>
      </c>
      <c r="B27" s="188" t="s">
        <v>128</v>
      </c>
      <c r="C27" s="204" t="s">
        <v>130</v>
      </c>
      <c r="D27" s="120"/>
      <c r="E27" s="120"/>
      <c r="F27" s="120"/>
      <c r="G27" s="120"/>
      <c r="H27" s="120"/>
      <c r="I27" s="120"/>
      <c r="J27" s="120"/>
      <c r="K27" s="120"/>
      <c r="L27" s="120"/>
      <c r="M27" s="120"/>
      <c r="N27" s="120"/>
      <c r="O27" s="120"/>
      <c r="P27" s="120"/>
      <c r="Q27" s="120"/>
      <c r="R27" s="120"/>
      <c r="S27" s="120"/>
      <c r="T27" s="120"/>
      <c r="U27" s="120"/>
      <c r="V27" s="120"/>
      <c r="W27" s="120"/>
    </row>
    <row r="28" spans="1:23" ht="12.75">
      <c r="A28" s="196"/>
      <c r="B28" s="197"/>
      <c r="C28" s="205" t="s">
        <v>131</v>
      </c>
      <c r="D28" s="122"/>
      <c r="E28" s="122"/>
      <c r="F28" s="122"/>
      <c r="G28" s="122"/>
      <c r="H28" s="122"/>
      <c r="I28" s="122"/>
      <c r="J28" s="122"/>
      <c r="K28" s="122"/>
      <c r="L28" s="122"/>
      <c r="M28" s="122"/>
      <c r="N28" s="122"/>
      <c r="O28" s="122"/>
      <c r="P28" s="122"/>
      <c r="Q28" s="122"/>
      <c r="R28" s="122"/>
      <c r="S28" s="122"/>
      <c r="T28" s="122"/>
      <c r="U28" s="122"/>
      <c r="V28" s="122"/>
      <c r="W28" s="122"/>
    </row>
    <row r="29" spans="1:23" ht="13.5" customHeight="1">
      <c r="A29" s="196"/>
      <c r="B29" s="197"/>
      <c r="C29" s="206" t="s">
        <v>110</v>
      </c>
      <c r="D29" s="124">
        <f>D27-D28</f>
        <v>0</v>
      </c>
      <c r="E29" s="124">
        <f>D29+E27-E28</f>
        <v>0</v>
      </c>
      <c r="F29" s="124">
        <f aca="true" t="shared" si="16" ref="F29:M29">E29+F27-F28</f>
        <v>0</v>
      </c>
      <c r="G29" s="124">
        <f t="shared" si="16"/>
        <v>0</v>
      </c>
      <c r="H29" s="124">
        <f t="shared" si="16"/>
        <v>0</v>
      </c>
      <c r="I29" s="124">
        <f t="shared" si="16"/>
        <v>0</v>
      </c>
      <c r="J29" s="124">
        <f t="shared" si="16"/>
        <v>0</v>
      </c>
      <c r="K29" s="124">
        <f t="shared" si="16"/>
        <v>0</v>
      </c>
      <c r="L29" s="124">
        <f t="shared" si="16"/>
        <v>0</v>
      </c>
      <c r="M29" s="124">
        <f t="shared" si="16"/>
        <v>0</v>
      </c>
      <c r="N29" s="124">
        <f aca="true" t="shared" si="17" ref="N29:W29">M29+N27-N28</f>
        <v>0</v>
      </c>
      <c r="O29" s="124">
        <f t="shared" si="17"/>
        <v>0</v>
      </c>
      <c r="P29" s="124">
        <f t="shared" si="17"/>
        <v>0</v>
      </c>
      <c r="Q29" s="124">
        <f t="shared" si="17"/>
        <v>0</v>
      </c>
      <c r="R29" s="124">
        <f t="shared" si="17"/>
        <v>0</v>
      </c>
      <c r="S29" s="124">
        <f t="shared" si="17"/>
        <v>0</v>
      </c>
      <c r="T29" s="124">
        <f t="shared" si="17"/>
        <v>0</v>
      </c>
      <c r="U29" s="124">
        <f t="shared" si="17"/>
        <v>0</v>
      </c>
      <c r="V29" s="124">
        <f t="shared" si="17"/>
        <v>0</v>
      </c>
      <c r="W29" s="124">
        <f t="shared" si="17"/>
        <v>0</v>
      </c>
    </row>
    <row r="30" spans="1:23" ht="12.75">
      <c r="A30" s="190" t="s">
        <v>117</v>
      </c>
      <c r="B30" s="188" t="s">
        <v>128</v>
      </c>
      <c r="C30" s="204" t="s">
        <v>130</v>
      </c>
      <c r="D30" s="120"/>
      <c r="E30" s="120"/>
      <c r="F30" s="120"/>
      <c r="G30" s="120"/>
      <c r="H30" s="120"/>
      <c r="I30" s="120"/>
      <c r="J30" s="120"/>
      <c r="K30" s="120"/>
      <c r="L30" s="120"/>
      <c r="M30" s="120"/>
      <c r="N30" s="120"/>
      <c r="O30" s="120"/>
      <c r="P30" s="120"/>
      <c r="Q30" s="120"/>
      <c r="R30" s="120"/>
      <c r="S30" s="120"/>
      <c r="T30" s="120"/>
      <c r="U30" s="120"/>
      <c r="V30" s="120"/>
      <c r="W30" s="120"/>
    </row>
    <row r="31" spans="1:23" ht="12.75">
      <c r="A31" s="196"/>
      <c r="B31" s="197"/>
      <c r="C31" s="205" t="s">
        <v>131</v>
      </c>
      <c r="D31" s="122"/>
      <c r="E31" s="122"/>
      <c r="F31" s="122"/>
      <c r="G31" s="122"/>
      <c r="H31" s="122"/>
      <c r="I31" s="122"/>
      <c r="J31" s="122"/>
      <c r="K31" s="122"/>
      <c r="L31" s="122"/>
      <c r="M31" s="122"/>
      <c r="N31" s="122"/>
      <c r="O31" s="122"/>
      <c r="P31" s="122"/>
      <c r="Q31" s="122"/>
      <c r="R31" s="122"/>
      <c r="S31" s="122"/>
      <c r="T31" s="122"/>
      <c r="U31" s="122"/>
      <c r="V31" s="122"/>
      <c r="W31" s="122"/>
    </row>
    <row r="32" spans="1:23" ht="13.5" customHeight="1">
      <c r="A32" s="198"/>
      <c r="B32" s="199"/>
      <c r="C32" s="206" t="s">
        <v>110</v>
      </c>
      <c r="D32" s="124">
        <f>D30-D31</f>
        <v>0</v>
      </c>
      <c r="E32" s="124">
        <f>D32+E30-E31</f>
        <v>0</v>
      </c>
      <c r="F32" s="124">
        <f aca="true" t="shared" si="18" ref="F32:M32">E32+F30-F31</f>
        <v>0</v>
      </c>
      <c r="G32" s="124">
        <f t="shared" si="18"/>
        <v>0</v>
      </c>
      <c r="H32" s="124">
        <f t="shared" si="18"/>
        <v>0</v>
      </c>
      <c r="I32" s="124">
        <f t="shared" si="18"/>
        <v>0</v>
      </c>
      <c r="J32" s="124">
        <f t="shared" si="18"/>
        <v>0</v>
      </c>
      <c r="K32" s="124">
        <f t="shared" si="18"/>
        <v>0</v>
      </c>
      <c r="L32" s="124">
        <f t="shared" si="18"/>
        <v>0</v>
      </c>
      <c r="M32" s="124">
        <f t="shared" si="18"/>
        <v>0</v>
      </c>
      <c r="N32" s="124">
        <f aca="true" t="shared" si="19" ref="N32:W32">M32+N30-N31</f>
        <v>0</v>
      </c>
      <c r="O32" s="124">
        <f t="shared" si="19"/>
        <v>0</v>
      </c>
      <c r="P32" s="124">
        <f t="shared" si="19"/>
        <v>0</v>
      </c>
      <c r="Q32" s="124">
        <f t="shared" si="19"/>
        <v>0</v>
      </c>
      <c r="R32" s="124">
        <f t="shared" si="19"/>
        <v>0</v>
      </c>
      <c r="S32" s="124">
        <f t="shared" si="19"/>
        <v>0</v>
      </c>
      <c r="T32" s="124">
        <f t="shared" si="19"/>
        <v>0</v>
      </c>
      <c r="U32" s="124">
        <f t="shared" si="19"/>
        <v>0</v>
      </c>
      <c r="V32" s="124">
        <f t="shared" si="19"/>
        <v>0</v>
      </c>
      <c r="W32" s="124">
        <f t="shared" si="19"/>
        <v>0</v>
      </c>
    </row>
    <row r="33" spans="1:23" ht="13.5" customHeight="1">
      <c r="A33" s="198"/>
      <c r="B33" s="200" t="s">
        <v>129</v>
      </c>
      <c r="C33" s="205" t="s">
        <v>110</v>
      </c>
      <c r="D33" s="124">
        <f>D5+D8+D11+D14+D17+D20+D23+D26+D29+D32</f>
        <v>0</v>
      </c>
      <c r="E33" s="124">
        <f aca="true" t="shared" si="20" ref="E33:M33">E5+E8+E11+E14+E17+E20+E23+E26+E29+E32</f>
        <v>0</v>
      </c>
      <c r="F33" s="124">
        <f t="shared" si="20"/>
        <v>0</v>
      </c>
      <c r="G33" s="124">
        <f t="shared" si="20"/>
        <v>0</v>
      </c>
      <c r="H33" s="124">
        <f t="shared" si="20"/>
        <v>0</v>
      </c>
      <c r="I33" s="124">
        <f t="shared" si="20"/>
        <v>0</v>
      </c>
      <c r="J33" s="124">
        <f t="shared" si="20"/>
        <v>0</v>
      </c>
      <c r="K33" s="124">
        <f t="shared" si="20"/>
        <v>0</v>
      </c>
      <c r="L33" s="124">
        <f t="shared" si="20"/>
        <v>0</v>
      </c>
      <c r="M33" s="124">
        <f t="shared" si="20"/>
        <v>0</v>
      </c>
      <c r="N33" s="124">
        <f aca="true" t="shared" si="21" ref="N33:W33">N5+N8+N11+N14+N17+N20+N23+N26+N29+N32</f>
        <v>0</v>
      </c>
      <c r="O33" s="124">
        <f t="shared" si="21"/>
        <v>0</v>
      </c>
      <c r="P33" s="124">
        <f t="shared" si="21"/>
        <v>0</v>
      </c>
      <c r="Q33" s="124">
        <f t="shared" si="21"/>
        <v>0</v>
      </c>
      <c r="R33" s="124">
        <f t="shared" si="21"/>
        <v>0</v>
      </c>
      <c r="S33" s="124">
        <f t="shared" si="21"/>
        <v>0</v>
      </c>
      <c r="T33" s="124">
        <f t="shared" si="21"/>
        <v>0</v>
      </c>
      <c r="U33" s="124">
        <f t="shared" si="21"/>
        <v>0</v>
      </c>
      <c r="V33" s="124">
        <f t="shared" si="21"/>
        <v>0</v>
      </c>
      <c r="W33" s="124">
        <f t="shared" si="21"/>
        <v>0</v>
      </c>
    </row>
  </sheetData>
  <sheetProtection/>
  <mergeCells count="1">
    <mergeCell ref="B2:C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X94"/>
  <sheetViews>
    <sheetView showGridLines="0" zoomScalePageLayoutView="0" workbookViewId="0" topLeftCell="A13">
      <selection activeCell="F9" sqref="F9"/>
    </sheetView>
  </sheetViews>
  <sheetFormatPr defaultColWidth="9.00390625" defaultRowHeight="12.75"/>
  <cols>
    <col min="2" max="2" width="18.25390625" style="0" customWidth="1"/>
    <col min="3" max="3" width="18.875" style="0" customWidth="1"/>
    <col min="4" max="4" width="15.375" style="0" customWidth="1"/>
  </cols>
  <sheetData>
    <row r="2" spans="3:4" ht="12.75">
      <c r="C2" s="9"/>
      <c r="D2" s="9"/>
    </row>
    <row r="5" ht="13.5" thickBot="1"/>
    <row r="6" spans="1:24" ht="12.75">
      <c r="A6" s="136" t="s">
        <v>40</v>
      </c>
      <c r="B6" s="310" t="s">
        <v>89</v>
      </c>
      <c r="C6" s="311"/>
      <c r="D6" s="87">
        <v>2011</v>
      </c>
      <c r="E6" s="85">
        <v>2012</v>
      </c>
      <c r="F6" s="85">
        <v>2013</v>
      </c>
      <c r="G6" s="85">
        <v>2014</v>
      </c>
      <c r="H6" s="85">
        <v>2015</v>
      </c>
      <c r="I6" s="85">
        <v>2016</v>
      </c>
      <c r="J6" s="85">
        <v>2017</v>
      </c>
      <c r="K6" s="85">
        <v>2018</v>
      </c>
      <c r="L6" s="85">
        <v>2019</v>
      </c>
      <c r="M6" s="85">
        <v>2020</v>
      </c>
      <c r="N6" s="85">
        <v>2021</v>
      </c>
      <c r="O6" s="85">
        <v>2022</v>
      </c>
      <c r="P6" s="85">
        <v>2023</v>
      </c>
      <c r="Q6" s="85">
        <v>2024</v>
      </c>
      <c r="R6" s="85">
        <v>2025</v>
      </c>
      <c r="S6" s="85">
        <v>2026</v>
      </c>
      <c r="T6" s="85">
        <v>2027</v>
      </c>
      <c r="U6" s="85">
        <v>2028</v>
      </c>
      <c r="V6" s="85">
        <v>2029</v>
      </c>
      <c r="W6" s="88">
        <v>2030</v>
      </c>
      <c r="X6" s="88">
        <v>2031</v>
      </c>
    </row>
    <row r="7" spans="1:24" ht="12.75">
      <c r="A7" s="302" t="s">
        <v>86</v>
      </c>
      <c r="B7" s="305" t="s">
        <v>119</v>
      </c>
      <c r="C7" s="108" t="s">
        <v>94</v>
      </c>
      <c r="D7" s="173" t="s">
        <v>44</v>
      </c>
      <c r="E7" s="120"/>
      <c r="F7" s="120"/>
      <c r="G7" s="120"/>
      <c r="H7" s="120"/>
      <c r="I7" s="120"/>
      <c r="J7" s="120"/>
      <c r="K7" s="120"/>
      <c r="L7" s="120"/>
      <c r="M7" s="120"/>
      <c r="N7" s="120"/>
      <c r="O7" s="120"/>
      <c r="P7" s="120"/>
      <c r="Q7" s="120"/>
      <c r="R7" s="120"/>
      <c r="S7" s="120"/>
      <c r="T7" s="120"/>
      <c r="U7" s="120"/>
      <c r="V7" s="120"/>
      <c r="W7" s="120"/>
      <c r="X7" s="120"/>
    </row>
    <row r="8" spans="1:24" ht="12.75">
      <c r="A8" s="303"/>
      <c r="B8" s="306"/>
      <c r="C8" s="109" t="s">
        <v>84</v>
      </c>
      <c r="D8" s="173" t="s">
        <v>44</v>
      </c>
      <c r="E8" s="120"/>
      <c r="F8" s="120"/>
      <c r="G8" s="120"/>
      <c r="H8" s="120"/>
      <c r="I8" s="120"/>
      <c r="J8" s="120"/>
      <c r="K8" s="120"/>
      <c r="L8" s="120"/>
      <c r="M8" s="120"/>
      <c r="N8" s="120"/>
      <c r="O8" s="120"/>
      <c r="P8" s="120"/>
      <c r="Q8" s="120"/>
      <c r="R8" s="120"/>
      <c r="S8" s="120"/>
      <c r="T8" s="120"/>
      <c r="U8" s="120"/>
      <c r="V8" s="120"/>
      <c r="W8" s="120"/>
      <c r="X8" s="120"/>
    </row>
    <row r="9" spans="1:24" ht="12.75">
      <c r="A9" s="303"/>
      <c r="B9" s="306"/>
      <c r="C9" s="90" t="s">
        <v>93</v>
      </c>
      <c r="D9" s="173" t="s">
        <v>44</v>
      </c>
      <c r="E9" s="122"/>
      <c r="F9" s="122"/>
      <c r="G9" s="122"/>
      <c r="H9" s="122"/>
      <c r="I9" s="122"/>
      <c r="J9" s="122"/>
      <c r="K9" s="122"/>
      <c r="L9" s="122"/>
      <c r="M9" s="122"/>
      <c r="N9" s="122"/>
      <c r="O9" s="122"/>
      <c r="P9" s="122"/>
      <c r="Q9" s="122"/>
      <c r="R9" s="122"/>
      <c r="S9" s="122"/>
      <c r="T9" s="122"/>
      <c r="U9" s="122"/>
      <c r="V9" s="122"/>
      <c r="W9" s="122"/>
      <c r="X9" s="122"/>
    </row>
    <row r="10" spans="1:24" ht="12.75">
      <c r="A10" s="303"/>
      <c r="B10" s="306"/>
      <c r="C10" s="91" t="s">
        <v>84</v>
      </c>
      <c r="D10" s="173" t="s">
        <v>44</v>
      </c>
      <c r="E10" s="124"/>
      <c r="F10" s="124"/>
      <c r="G10" s="124"/>
      <c r="H10" s="124"/>
      <c r="I10" s="124"/>
      <c r="J10" s="124"/>
      <c r="K10" s="124"/>
      <c r="L10" s="124"/>
      <c r="M10" s="124"/>
      <c r="N10" s="124"/>
      <c r="O10" s="124"/>
      <c r="P10" s="124"/>
      <c r="Q10" s="124"/>
      <c r="R10" s="124"/>
      <c r="S10" s="124"/>
      <c r="T10" s="124"/>
      <c r="U10" s="124"/>
      <c r="V10" s="124"/>
      <c r="W10" s="124"/>
      <c r="X10" s="124"/>
    </row>
    <row r="11" spans="1:24" ht="12.75">
      <c r="A11" s="303"/>
      <c r="B11" s="306"/>
      <c r="C11" s="90" t="s">
        <v>85</v>
      </c>
      <c r="D11" s="173" t="s">
        <v>44</v>
      </c>
      <c r="E11" s="122"/>
      <c r="F11" s="122"/>
      <c r="G11" s="122"/>
      <c r="H11" s="122"/>
      <c r="I11" s="122"/>
      <c r="J11" s="122"/>
      <c r="K11" s="122"/>
      <c r="L11" s="122"/>
      <c r="M11" s="122"/>
      <c r="N11" s="122"/>
      <c r="O11" s="122"/>
      <c r="P11" s="122"/>
      <c r="Q11" s="122"/>
      <c r="R11" s="122"/>
      <c r="S11" s="122"/>
      <c r="T11" s="122"/>
      <c r="U11" s="122"/>
      <c r="V11" s="122"/>
      <c r="W11" s="122"/>
      <c r="X11" s="122"/>
    </row>
    <row r="12" spans="1:24" ht="12.75">
      <c r="A12" s="303"/>
      <c r="B12" s="306"/>
      <c r="C12" s="91" t="s">
        <v>84</v>
      </c>
      <c r="D12" s="173" t="s">
        <v>44</v>
      </c>
      <c r="E12" s="124"/>
      <c r="F12" s="124"/>
      <c r="G12" s="124"/>
      <c r="H12" s="124"/>
      <c r="I12" s="124"/>
      <c r="J12" s="124"/>
      <c r="K12" s="124"/>
      <c r="L12" s="124"/>
      <c r="M12" s="124"/>
      <c r="N12" s="124"/>
      <c r="O12" s="124"/>
      <c r="P12" s="124"/>
      <c r="Q12" s="124"/>
      <c r="R12" s="124"/>
      <c r="S12" s="124"/>
      <c r="T12" s="124"/>
      <c r="U12" s="124"/>
      <c r="V12" s="124"/>
      <c r="W12" s="124"/>
      <c r="X12" s="124"/>
    </row>
    <row r="13" spans="1:24" ht="12.75">
      <c r="A13" s="303"/>
      <c r="B13" s="306"/>
      <c r="C13" s="171" t="s">
        <v>110</v>
      </c>
      <c r="D13" s="176"/>
      <c r="E13" s="124">
        <f>D13+E7-E9</f>
        <v>0</v>
      </c>
      <c r="F13" s="124">
        <f aca="true" t="shared" si="0" ref="F13:N13">E13+F7-F9</f>
        <v>0</v>
      </c>
      <c r="G13" s="124">
        <f t="shared" si="0"/>
        <v>0</v>
      </c>
      <c r="H13" s="124">
        <f t="shared" si="0"/>
        <v>0</v>
      </c>
      <c r="I13" s="124">
        <f t="shared" si="0"/>
        <v>0</v>
      </c>
      <c r="J13" s="124">
        <f t="shared" si="0"/>
        <v>0</v>
      </c>
      <c r="K13" s="124">
        <f t="shared" si="0"/>
        <v>0</v>
      </c>
      <c r="L13" s="124">
        <f t="shared" si="0"/>
        <v>0</v>
      </c>
      <c r="M13" s="124">
        <f t="shared" si="0"/>
        <v>0</v>
      </c>
      <c r="N13" s="124">
        <f t="shared" si="0"/>
        <v>0</v>
      </c>
      <c r="O13" s="124">
        <f>N13+O7-O9</f>
        <v>0</v>
      </c>
      <c r="P13" s="124">
        <f aca="true" t="shared" si="1" ref="P13:X13">O13+P7-P9</f>
        <v>0</v>
      </c>
      <c r="Q13" s="124">
        <f t="shared" si="1"/>
        <v>0</v>
      </c>
      <c r="R13" s="124">
        <f t="shared" si="1"/>
        <v>0</v>
      </c>
      <c r="S13" s="124">
        <f t="shared" si="1"/>
        <v>0</v>
      </c>
      <c r="T13" s="124">
        <f t="shared" si="1"/>
        <v>0</v>
      </c>
      <c r="U13" s="124">
        <f t="shared" si="1"/>
        <v>0</v>
      </c>
      <c r="V13" s="124">
        <f t="shared" si="1"/>
        <v>0</v>
      </c>
      <c r="W13" s="124">
        <f t="shared" si="1"/>
        <v>0</v>
      </c>
      <c r="X13" s="125">
        <f t="shared" si="1"/>
        <v>0</v>
      </c>
    </row>
    <row r="14" spans="1:24" ht="12.75">
      <c r="A14" s="304"/>
      <c r="B14" s="307"/>
      <c r="C14" s="91" t="s">
        <v>84</v>
      </c>
      <c r="D14" s="177"/>
      <c r="E14" s="124">
        <f aca="true" t="shared" si="2" ref="E14:N14">D14+E8-E10</f>
        <v>0</v>
      </c>
      <c r="F14" s="124">
        <f t="shared" si="2"/>
        <v>0</v>
      </c>
      <c r="G14" s="124">
        <f t="shared" si="2"/>
        <v>0</v>
      </c>
      <c r="H14" s="124">
        <f t="shared" si="2"/>
        <v>0</v>
      </c>
      <c r="I14" s="124">
        <f t="shared" si="2"/>
        <v>0</v>
      </c>
      <c r="J14" s="124">
        <f t="shared" si="2"/>
        <v>0</v>
      </c>
      <c r="K14" s="124">
        <f t="shared" si="2"/>
        <v>0</v>
      </c>
      <c r="L14" s="124">
        <f t="shared" si="2"/>
        <v>0</v>
      </c>
      <c r="M14" s="124">
        <f t="shared" si="2"/>
        <v>0</v>
      </c>
      <c r="N14" s="124">
        <f t="shared" si="2"/>
        <v>0</v>
      </c>
      <c r="O14" s="124">
        <f aca="true" t="shared" si="3" ref="O14:X14">N14+O8-O10</f>
        <v>0</v>
      </c>
      <c r="P14" s="124">
        <f t="shared" si="3"/>
        <v>0</v>
      </c>
      <c r="Q14" s="124">
        <f t="shared" si="3"/>
        <v>0</v>
      </c>
      <c r="R14" s="124">
        <f t="shared" si="3"/>
        <v>0</v>
      </c>
      <c r="S14" s="124">
        <f t="shared" si="3"/>
        <v>0</v>
      </c>
      <c r="T14" s="124">
        <f t="shared" si="3"/>
        <v>0</v>
      </c>
      <c r="U14" s="124">
        <f t="shared" si="3"/>
        <v>0</v>
      </c>
      <c r="V14" s="124">
        <f t="shared" si="3"/>
        <v>0</v>
      </c>
      <c r="W14" s="124">
        <f t="shared" si="3"/>
        <v>0</v>
      </c>
      <c r="X14" s="124">
        <f t="shared" si="3"/>
        <v>0</v>
      </c>
    </row>
    <row r="15" spans="1:24" ht="12.75">
      <c r="A15" s="302" t="s">
        <v>87</v>
      </c>
      <c r="B15" s="305"/>
      <c r="C15" s="110" t="s">
        <v>94</v>
      </c>
      <c r="D15" s="173" t="s">
        <v>44</v>
      </c>
      <c r="E15" s="126"/>
      <c r="F15" s="126"/>
      <c r="G15" s="126"/>
      <c r="H15" s="126"/>
      <c r="I15" s="126"/>
      <c r="J15" s="126"/>
      <c r="K15" s="126"/>
      <c r="L15" s="126"/>
      <c r="M15" s="126"/>
      <c r="N15" s="126"/>
      <c r="O15" s="126"/>
      <c r="P15" s="126"/>
      <c r="Q15" s="126"/>
      <c r="R15" s="126"/>
      <c r="S15" s="126"/>
      <c r="T15" s="126"/>
      <c r="U15" s="126"/>
      <c r="V15" s="126"/>
      <c r="W15" s="126"/>
      <c r="X15" s="127"/>
    </row>
    <row r="16" spans="1:24" ht="12.75">
      <c r="A16" s="303"/>
      <c r="B16" s="306"/>
      <c r="C16" s="109" t="s">
        <v>84</v>
      </c>
      <c r="D16" s="173" t="s">
        <v>44</v>
      </c>
      <c r="E16" s="126"/>
      <c r="F16" s="126"/>
      <c r="G16" s="126"/>
      <c r="H16" s="126"/>
      <c r="I16" s="126"/>
      <c r="J16" s="126"/>
      <c r="K16" s="126"/>
      <c r="L16" s="126"/>
      <c r="M16" s="126"/>
      <c r="N16" s="126"/>
      <c r="O16" s="126"/>
      <c r="P16" s="126"/>
      <c r="Q16" s="126"/>
      <c r="R16" s="126"/>
      <c r="S16" s="126"/>
      <c r="T16" s="126"/>
      <c r="U16" s="126"/>
      <c r="V16" s="126"/>
      <c r="W16" s="126"/>
      <c r="X16" s="127"/>
    </row>
    <row r="17" spans="1:24" ht="12.75">
      <c r="A17" s="303"/>
      <c r="B17" s="306"/>
      <c r="C17" s="90" t="s">
        <v>93</v>
      </c>
      <c r="D17" s="173" t="s">
        <v>44</v>
      </c>
      <c r="E17" s="128"/>
      <c r="F17" s="122"/>
      <c r="G17" s="122"/>
      <c r="H17" s="122"/>
      <c r="I17" s="122"/>
      <c r="J17" s="122"/>
      <c r="K17" s="122"/>
      <c r="L17" s="122"/>
      <c r="M17" s="122"/>
      <c r="N17" s="122"/>
      <c r="O17" s="128"/>
      <c r="P17" s="122"/>
      <c r="Q17" s="122"/>
      <c r="R17" s="122"/>
      <c r="S17" s="122"/>
      <c r="T17" s="122"/>
      <c r="U17" s="122"/>
      <c r="V17" s="122"/>
      <c r="W17" s="122"/>
      <c r="X17" s="123"/>
    </row>
    <row r="18" spans="1:24" ht="12.75">
      <c r="A18" s="303"/>
      <c r="B18" s="306"/>
      <c r="C18" s="91" t="s">
        <v>84</v>
      </c>
      <c r="D18" s="173" t="s">
        <v>44</v>
      </c>
      <c r="E18" s="124"/>
      <c r="F18" s="124"/>
      <c r="G18" s="124"/>
      <c r="H18" s="124"/>
      <c r="I18" s="124"/>
      <c r="J18" s="124"/>
      <c r="K18" s="124"/>
      <c r="L18" s="124"/>
      <c r="M18" s="124"/>
      <c r="N18" s="124"/>
      <c r="O18" s="124"/>
      <c r="P18" s="124"/>
      <c r="Q18" s="124"/>
      <c r="R18" s="124"/>
      <c r="S18" s="124"/>
      <c r="T18" s="124"/>
      <c r="U18" s="124"/>
      <c r="V18" s="124"/>
      <c r="W18" s="124"/>
      <c r="X18" s="125"/>
    </row>
    <row r="19" spans="1:24" ht="12.75">
      <c r="A19" s="303"/>
      <c r="B19" s="306"/>
      <c r="C19" s="90" t="s">
        <v>85</v>
      </c>
      <c r="D19" s="173" t="s">
        <v>44</v>
      </c>
      <c r="E19" s="122"/>
      <c r="F19" s="122"/>
      <c r="G19" s="122"/>
      <c r="H19" s="122"/>
      <c r="I19" s="122"/>
      <c r="J19" s="122"/>
      <c r="K19" s="122"/>
      <c r="L19" s="122"/>
      <c r="M19" s="122"/>
      <c r="N19" s="122"/>
      <c r="O19" s="122"/>
      <c r="P19" s="122"/>
      <c r="Q19" s="122"/>
      <c r="R19" s="122"/>
      <c r="S19" s="122"/>
      <c r="T19" s="122"/>
      <c r="U19" s="122"/>
      <c r="V19" s="122"/>
      <c r="W19" s="122"/>
      <c r="X19" s="123"/>
    </row>
    <row r="20" spans="1:24" ht="12.75">
      <c r="A20" s="303"/>
      <c r="B20" s="306"/>
      <c r="C20" s="91" t="s">
        <v>84</v>
      </c>
      <c r="D20" s="173" t="s">
        <v>44</v>
      </c>
      <c r="E20" s="124"/>
      <c r="F20" s="124"/>
      <c r="G20" s="124"/>
      <c r="H20" s="124"/>
      <c r="I20" s="124"/>
      <c r="J20" s="124"/>
      <c r="K20" s="124"/>
      <c r="L20" s="124"/>
      <c r="M20" s="124"/>
      <c r="N20" s="124"/>
      <c r="O20" s="124"/>
      <c r="P20" s="124"/>
      <c r="Q20" s="124"/>
      <c r="R20" s="124"/>
      <c r="S20" s="124"/>
      <c r="T20" s="124"/>
      <c r="U20" s="124"/>
      <c r="V20" s="124"/>
      <c r="W20" s="124"/>
      <c r="X20" s="125"/>
    </row>
    <row r="21" spans="1:24" ht="12.75">
      <c r="A21" s="303"/>
      <c r="B21" s="306"/>
      <c r="C21" s="171" t="s">
        <v>110</v>
      </c>
      <c r="D21" s="176"/>
      <c r="E21" s="124">
        <f>D21+E15-E17</f>
        <v>0</v>
      </c>
      <c r="F21" s="124">
        <f aca="true" t="shared" si="4" ref="F21:N21">E21+F15-F17</f>
        <v>0</v>
      </c>
      <c r="G21" s="124">
        <f t="shared" si="4"/>
        <v>0</v>
      </c>
      <c r="H21" s="124">
        <f t="shared" si="4"/>
        <v>0</v>
      </c>
      <c r="I21" s="124">
        <f t="shared" si="4"/>
        <v>0</v>
      </c>
      <c r="J21" s="124">
        <f t="shared" si="4"/>
        <v>0</v>
      </c>
      <c r="K21" s="124">
        <f t="shared" si="4"/>
        <v>0</v>
      </c>
      <c r="L21" s="124">
        <f t="shared" si="4"/>
        <v>0</v>
      </c>
      <c r="M21" s="124">
        <f t="shared" si="4"/>
        <v>0</v>
      </c>
      <c r="N21" s="124">
        <f t="shared" si="4"/>
        <v>0</v>
      </c>
      <c r="O21" s="124">
        <f>N21+O15-O17</f>
        <v>0</v>
      </c>
      <c r="P21" s="124">
        <f aca="true" t="shared" si="5" ref="P21:X21">O21+P15-P17</f>
        <v>0</v>
      </c>
      <c r="Q21" s="124">
        <f t="shared" si="5"/>
        <v>0</v>
      </c>
      <c r="R21" s="124">
        <f t="shared" si="5"/>
        <v>0</v>
      </c>
      <c r="S21" s="124">
        <f t="shared" si="5"/>
        <v>0</v>
      </c>
      <c r="T21" s="124">
        <f t="shared" si="5"/>
        <v>0</v>
      </c>
      <c r="U21" s="124">
        <f t="shared" si="5"/>
        <v>0</v>
      </c>
      <c r="V21" s="124">
        <f t="shared" si="5"/>
        <v>0</v>
      </c>
      <c r="W21" s="124">
        <f t="shared" si="5"/>
        <v>0</v>
      </c>
      <c r="X21" s="125">
        <f t="shared" si="5"/>
        <v>0</v>
      </c>
    </row>
    <row r="22" spans="1:24" ht="12.75">
      <c r="A22" s="304"/>
      <c r="B22" s="307"/>
      <c r="C22" s="91" t="s">
        <v>84</v>
      </c>
      <c r="D22" s="177"/>
      <c r="E22" s="124">
        <f aca="true" t="shared" si="6" ref="E22:N22">D22+E16-E18</f>
        <v>0</v>
      </c>
      <c r="F22" s="124">
        <f t="shared" si="6"/>
        <v>0</v>
      </c>
      <c r="G22" s="124">
        <f t="shared" si="6"/>
        <v>0</v>
      </c>
      <c r="H22" s="124">
        <f t="shared" si="6"/>
        <v>0</v>
      </c>
      <c r="I22" s="124">
        <f t="shared" si="6"/>
        <v>0</v>
      </c>
      <c r="J22" s="124">
        <f t="shared" si="6"/>
        <v>0</v>
      </c>
      <c r="K22" s="124">
        <f t="shared" si="6"/>
        <v>0</v>
      </c>
      <c r="L22" s="124">
        <f t="shared" si="6"/>
        <v>0</v>
      </c>
      <c r="M22" s="124">
        <f t="shared" si="6"/>
        <v>0</v>
      </c>
      <c r="N22" s="124">
        <f t="shared" si="6"/>
        <v>0</v>
      </c>
      <c r="O22" s="124">
        <f aca="true" t="shared" si="7" ref="O22:X22">N22+O16-O18</f>
        <v>0</v>
      </c>
      <c r="P22" s="124">
        <f t="shared" si="7"/>
        <v>0</v>
      </c>
      <c r="Q22" s="124">
        <f t="shared" si="7"/>
        <v>0</v>
      </c>
      <c r="R22" s="124">
        <f t="shared" si="7"/>
        <v>0</v>
      </c>
      <c r="S22" s="124">
        <f t="shared" si="7"/>
        <v>0</v>
      </c>
      <c r="T22" s="124">
        <f t="shared" si="7"/>
        <v>0</v>
      </c>
      <c r="U22" s="124">
        <f t="shared" si="7"/>
        <v>0</v>
      </c>
      <c r="V22" s="124">
        <f t="shared" si="7"/>
        <v>0</v>
      </c>
      <c r="W22" s="124">
        <f t="shared" si="7"/>
        <v>0</v>
      </c>
      <c r="X22" s="124">
        <f t="shared" si="7"/>
        <v>0</v>
      </c>
    </row>
    <row r="23" spans="1:24" ht="12.75">
      <c r="A23" s="302" t="s">
        <v>88</v>
      </c>
      <c r="B23" s="305"/>
      <c r="C23" s="110" t="s">
        <v>94</v>
      </c>
      <c r="D23" s="173" t="s">
        <v>44</v>
      </c>
      <c r="E23" s="126"/>
      <c r="F23" s="126"/>
      <c r="G23" s="126"/>
      <c r="H23" s="126"/>
      <c r="I23" s="126"/>
      <c r="J23" s="126"/>
      <c r="K23" s="126"/>
      <c r="L23" s="126"/>
      <c r="M23" s="126"/>
      <c r="N23" s="126"/>
      <c r="O23" s="126"/>
      <c r="P23" s="126"/>
      <c r="Q23" s="126"/>
      <c r="R23" s="126"/>
      <c r="S23" s="126"/>
      <c r="T23" s="126"/>
      <c r="U23" s="126"/>
      <c r="V23" s="126"/>
      <c r="W23" s="126"/>
      <c r="X23" s="127"/>
    </row>
    <row r="24" spans="1:24" ht="12.75">
      <c r="A24" s="303"/>
      <c r="B24" s="306"/>
      <c r="C24" s="109" t="s">
        <v>84</v>
      </c>
      <c r="D24" s="173" t="s">
        <v>44</v>
      </c>
      <c r="E24" s="126"/>
      <c r="F24" s="126"/>
      <c r="G24" s="126"/>
      <c r="H24" s="126"/>
      <c r="I24" s="126"/>
      <c r="J24" s="126"/>
      <c r="K24" s="126"/>
      <c r="L24" s="126"/>
      <c r="M24" s="126"/>
      <c r="N24" s="126"/>
      <c r="O24" s="126"/>
      <c r="P24" s="126"/>
      <c r="Q24" s="126"/>
      <c r="R24" s="126"/>
      <c r="S24" s="126"/>
      <c r="T24" s="126"/>
      <c r="U24" s="126"/>
      <c r="V24" s="126"/>
      <c r="W24" s="126"/>
      <c r="X24" s="127"/>
    </row>
    <row r="25" spans="1:24" ht="12.75">
      <c r="A25" s="303"/>
      <c r="B25" s="306"/>
      <c r="C25" s="90" t="s">
        <v>93</v>
      </c>
      <c r="D25" s="173" t="s">
        <v>44</v>
      </c>
      <c r="E25" s="124"/>
      <c r="F25" s="124"/>
      <c r="G25" s="124"/>
      <c r="H25" s="124"/>
      <c r="I25" s="124"/>
      <c r="J25" s="124"/>
      <c r="K25" s="124"/>
      <c r="L25" s="124"/>
      <c r="M25" s="124"/>
      <c r="N25" s="124"/>
      <c r="O25" s="124"/>
      <c r="P25" s="124"/>
      <c r="Q25" s="124"/>
      <c r="R25" s="124"/>
      <c r="S25" s="124"/>
      <c r="T25" s="124"/>
      <c r="U25" s="124"/>
      <c r="V25" s="124"/>
      <c r="W25" s="124"/>
      <c r="X25" s="125"/>
    </row>
    <row r="26" spans="1:24" ht="12.75">
      <c r="A26" s="303"/>
      <c r="B26" s="306"/>
      <c r="C26" s="91" t="s">
        <v>84</v>
      </c>
      <c r="D26" s="173" t="s">
        <v>44</v>
      </c>
      <c r="E26" s="124"/>
      <c r="F26" s="124"/>
      <c r="G26" s="124"/>
      <c r="H26" s="124"/>
      <c r="I26" s="124"/>
      <c r="J26" s="124"/>
      <c r="K26" s="124"/>
      <c r="L26" s="124"/>
      <c r="M26" s="124"/>
      <c r="N26" s="124"/>
      <c r="O26" s="124"/>
      <c r="P26" s="124"/>
      <c r="Q26" s="124"/>
      <c r="R26" s="124"/>
      <c r="S26" s="124"/>
      <c r="T26" s="124"/>
      <c r="U26" s="124"/>
      <c r="V26" s="124"/>
      <c r="W26" s="124"/>
      <c r="X26" s="125"/>
    </row>
    <row r="27" spans="1:24" ht="12.75">
      <c r="A27" s="303"/>
      <c r="B27" s="306"/>
      <c r="C27" s="90" t="s">
        <v>85</v>
      </c>
      <c r="D27" s="173" t="s">
        <v>44</v>
      </c>
      <c r="E27" s="124"/>
      <c r="F27" s="124"/>
      <c r="G27" s="124"/>
      <c r="H27" s="124"/>
      <c r="I27" s="124"/>
      <c r="J27" s="124"/>
      <c r="K27" s="124"/>
      <c r="L27" s="124"/>
      <c r="M27" s="124"/>
      <c r="N27" s="124"/>
      <c r="O27" s="124"/>
      <c r="P27" s="124"/>
      <c r="Q27" s="124"/>
      <c r="R27" s="124"/>
      <c r="S27" s="124"/>
      <c r="T27" s="124"/>
      <c r="U27" s="124"/>
      <c r="V27" s="124"/>
      <c r="W27" s="124"/>
      <c r="X27" s="125"/>
    </row>
    <row r="28" spans="1:24" ht="12.75">
      <c r="A28" s="303"/>
      <c r="B28" s="306"/>
      <c r="C28" s="91" t="s">
        <v>84</v>
      </c>
      <c r="D28" s="173" t="s">
        <v>44</v>
      </c>
      <c r="E28" s="124"/>
      <c r="F28" s="124"/>
      <c r="G28" s="124"/>
      <c r="H28" s="124"/>
      <c r="I28" s="124"/>
      <c r="J28" s="124"/>
      <c r="K28" s="124"/>
      <c r="L28" s="124"/>
      <c r="M28" s="124"/>
      <c r="N28" s="124"/>
      <c r="O28" s="124"/>
      <c r="P28" s="124"/>
      <c r="Q28" s="124"/>
      <c r="R28" s="124"/>
      <c r="S28" s="124"/>
      <c r="T28" s="124"/>
      <c r="U28" s="124"/>
      <c r="V28" s="124"/>
      <c r="W28" s="124"/>
      <c r="X28" s="125"/>
    </row>
    <row r="29" spans="1:24" ht="12.75">
      <c r="A29" s="303"/>
      <c r="B29" s="306"/>
      <c r="C29" s="171" t="s">
        <v>110</v>
      </c>
      <c r="D29" s="176"/>
      <c r="E29" s="124">
        <f>D29+E23-E25</f>
        <v>0</v>
      </c>
      <c r="F29" s="124">
        <f aca="true" t="shared" si="8" ref="F29:N29">E29+F23-F25</f>
        <v>0</v>
      </c>
      <c r="G29" s="124">
        <f t="shared" si="8"/>
        <v>0</v>
      </c>
      <c r="H29" s="124">
        <f t="shared" si="8"/>
        <v>0</v>
      </c>
      <c r="I29" s="124">
        <f t="shared" si="8"/>
        <v>0</v>
      </c>
      <c r="J29" s="124">
        <f t="shared" si="8"/>
        <v>0</v>
      </c>
      <c r="K29" s="124">
        <f t="shared" si="8"/>
        <v>0</v>
      </c>
      <c r="L29" s="124">
        <f t="shared" si="8"/>
        <v>0</v>
      </c>
      <c r="M29" s="124">
        <f t="shared" si="8"/>
        <v>0</v>
      </c>
      <c r="N29" s="124">
        <f t="shared" si="8"/>
        <v>0</v>
      </c>
      <c r="O29" s="124">
        <f>N29+O23-O25</f>
        <v>0</v>
      </c>
      <c r="P29" s="124">
        <f aca="true" t="shared" si="9" ref="P29:X29">O29+P23-P25</f>
        <v>0</v>
      </c>
      <c r="Q29" s="124">
        <f t="shared" si="9"/>
        <v>0</v>
      </c>
      <c r="R29" s="124">
        <f t="shared" si="9"/>
        <v>0</v>
      </c>
      <c r="S29" s="124">
        <f t="shared" si="9"/>
        <v>0</v>
      </c>
      <c r="T29" s="124">
        <f t="shared" si="9"/>
        <v>0</v>
      </c>
      <c r="U29" s="124">
        <f t="shared" si="9"/>
        <v>0</v>
      </c>
      <c r="V29" s="124">
        <f t="shared" si="9"/>
        <v>0</v>
      </c>
      <c r="W29" s="124">
        <f t="shared" si="9"/>
        <v>0</v>
      </c>
      <c r="X29" s="125">
        <f t="shared" si="9"/>
        <v>0</v>
      </c>
    </row>
    <row r="30" spans="1:24" ht="12.75">
      <c r="A30" s="304"/>
      <c r="B30" s="307"/>
      <c r="C30" s="91" t="s">
        <v>84</v>
      </c>
      <c r="D30" s="177"/>
      <c r="E30" s="124">
        <f aca="true" t="shared" si="10" ref="E30:N30">D30+E24-E26</f>
        <v>0</v>
      </c>
      <c r="F30" s="124">
        <f t="shared" si="10"/>
        <v>0</v>
      </c>
      <c r="G30" s="124">
        <f t="shared" si="10"/>
        <v>0</v>
      </c>
      <c r="H30" s="124">
        <f t="shared" si="10"/>
        <v>0</v>
      </c>
      <c r="I30" s="124">
        <f t="shared" si="10"/>
        <v>0</v>
      </c>
      <c r="J30" s="124">
        <f t="shared" si="10"/>
        <v>0</v>
      </c>
      <c r="K30" s="124">
        <f t="shared" si="10"/>
        <v>0</v>
      </c>
      <c r="L30" s="124">
        <f t="shared" si="10"/>
        <v>0</v>
      </c>
      <c r="M30" s="124">
        <f t="shared" si="10"/>
        <v>0</v>
      </c>
      <c r="N30" s="124">
        <f t="shared" si="10"/>
        <v>0</v>
      </c>
      <c r="O30" s="124">
        <f aca="true" t="shared" si="11" ref="O30:X30">N30+O24-O26</f>
        <v>0</v>
      </c>
      <c r="P30" s="124">
        <f t="shared" si="11"/>
        <v>0</v>
      </c>
      <c r="Q30" s="124">
        <f t="shared" si="11"/>
        <v>0</v>
      </c>
      <c r="R30" s="124">
        <f t="shared" si="11"/>
        <v>0</v>
      </c>
      <c r="S30" s="124">
        <f t="shared" si="11"/>
        <v>0</v>
      </c>
      <c r="T30" s="124">
        <f t="shared" si="11"/>
        <v>0</v>
      </c>
      <c r="U30" s="124">
        <f t="shared" si="11"/>
        <v>0</v>
      </c>
      <c r="V30" s="124">
        <f t="shared" si="11"/>
        <v>0</v>
      </c>
      <c r="W30" s="124">
        <f t="shared" si="11"/>
        <v>0</v>
      </c>
      <c r="X30" s="124">
        <f t="shared" si="11"/>
        <v>0</v>
      </c>
    </row>
    <row r="31" spans="1:24" ht="12.75">
      <c r="A31" s="302" t="s">
        <v>111</v>
      </c>
      <c r="B31" s="305"/>
      <c r="C31" s="110" t="s">
        <v>94</v>
      </c>
      <c r="D31" s="173" t="s">
        <v>44</v>
      </c>
      <c r="E31" s="126"/>
      <c r="F31" s="126"/>
      <c r="G31" s="126"/>
      <c r="H31" s="126"/>
      <c r="I31" s="126"/>
      <c r="J31" s="126"/>
      <c r="K31" s="126"/>
      <c r="L31" s="126"/>
      <c r="M31" s="126"/>
      <c r="N31" s="126"/>
      <c r="O31" s="126"/>
      <c r="P31" s="126"/>
      <c r="Q31" s="126"/>
      <c r="R31" s="126"/>
      <c r="S31" s="126"/>
      <c r="T31" s="126"/>
      <c r="U31" s="126"/>
      <c r="V31" s="126"/>
      <c r="W31" s="126"/>
      <c r="X31" s="127"/>
    </row>
    <row r="32" spans="1:24" ht="12.75">
      <c r="A32" s="303"/>
      <c r="B32" s="306"/>
      <c r="C32" s="109" t="s">
        <v>84</v>
      </c>
      <c r="D32" s="173" t="s">
        <v>44</v>
      </c>
      <c r="E32" s="126"/>
      <c r="F32" s="126"/>
      <c r="G32" s="126"/>
      <c r="H32" s="126"/>
      <c r="I32" s="126"/>
      <c r="J32" s="126"/>
      <c r="K32" s="126"/>
      <c r="L32" s="126"/>
      <c r="M32" s="126"/>
      <c r="N32" s="126"/>
      <c r="O32" s="126"/>
      <c r="P32" s="126"/>
      <c r="Q32" s="126"/>
      <c r="R32" s="126"/>
      <c r="S32" s="126"/>
      <c r="T32" s="126"/>
      <c r="U32" s="126"/>
      <c r="V32" s="126"/>
      <c r="W32" s="126"/>
      <c r="X32" s="127"/>
    </row>
    <row r="33" spans="1:24" ht="12.75">
      <c r="A33" s="303"/>
      <c r="B33" s="306"/>
      <c r="C33" s="90" t="s">
        <v>93</v>
      </c>
      <c r="D33" s="173" t="s">
        <v>44</v>
      </c>
      <c r="E33" s="124"/>
      <c r="F33" s="124"/>
      <c r="G33" s="124"/>
      <c r="H33" s="124"/>
      <c r="I33" s="124"/>
      <c r="J33" s="124"/>
      <c r="K33" s="124"/>
      <c r="L33" s="124"/>
      <c r="M33" s="124"/>
      <c r="N33" s="124"/>
      <c r="O33" s="124"/>
      <c r="P33" s="124"/>
      <c r="Q33" s="124"/>
      <c r="R33" s="124"/>
      <c r="S33" s="124"/>
      <c r="T33" s="124"/>
      <c r="U33" s="124"/>
      <c r="V33" s="124"/>
      <c r="W33" s="124"/>
      <c r="X33" s="125"/>
    </row>
    <row r="34" spans="1:24" ht="12.75">
      <c r="A34" s="303"/>
      <c r="B34" s="306"/>
      <c r="C34" s="91" t="s">
        <v>84</v>
      </c>
      <c r="D34" s="173" t="s">
        <v>44</v>
      </c>
      <c r="E34" s="124"/>
      <c r="F34" s="124"/>
      <c r="G34" s="124"/>
      <c r="H34" s="124"/>
      <c r="I34" s="124"/>
      <c r="J34" s="124"/>
      <c r="K34" s="124"/>
      <c r="L34" s="124"/>
      <c r="M34" s="124"/>
      <c r="N34" s="124"/>
      <c r="O34" s="124"/>
      <c r="P34" s="124"/>
      <c r="Q34" s="124"/>
      <c r="R34" s="124"/>
      <c r="S34" s="124"/>
      <c r="T34" s="124"/>
      <c r="U34" s="124"/>
      <c r="V34" s="124"/>
      <c r="W34" s="124"/>
      <c r="X34" s="125"/>
    </row>
    <row r="35" spans="1:24" ht="12.75">
      <c r="A35" s="303"/>
      <c r="B35" s="306"/>
      <c r="C35" s="90" t="s">
        <v>85</v>
      </c>
      <c r="D35" s="173" t="s">
        <v>44</v>
      </c>
      <c r="E35" s="124"/>
      <c r="F35" s="124"/>
      <c r="G35" s="124"/>
      <c r="H35" s="124"/>
      <c r="I35" s="124"/>
      <c r="J35" s="124"/>
      <c r="K35" s="124"/>
      <c r="L35" s="124"/>
      <c r="M35" s="124"/>
      <c r="N35" s="124"/>
      <c r="O35" s="124"/>
      <c r="P35" s="124"/>
      <c r="Q35" s="124"/>
      <c r="R35" s="124"/>
      <c r="S35" s="124"/>
      <c r="T35" s="124"/>
      <c r="U35" s="124"/>
      <c r="V35" s="124"/>
      <c r="W35" s="124"/>
      <c r="X35" s="125"/>
    </row>
    <row r="36" spans="1:24" ht="12.75">
      <c r="A36" s="303"/>
      <c r="B36" s="306"/>
      <c r="C36" s="91" t="s">
        <v>84</v>
      </c>
      <c r="D36" s="173" t="s">
        <v>44</v>
      </c>
      <c r="E36" s="124"/>
      <c r="F36" s="124"/>
      <c r="G36" s="124"/>
      <c r="H36" s="124"/>
      <c r="I36" s="124"/>
      <c r="J36" s="124"/>
      <c r="K36" s="124"/>
      <c r="L36" s="124"/>
      <c r="M36" s="124"/>
      <c r="N36" s="124"/>
      <c r="O36" s="124"/>
      <c r="P36" s="124"/>
      <c r="Q36" s="124"/>
      <c r="R36" s="124"/>
      <c r="S36" s="124"/>
      <c r="T36" s="124"/>
      <c r="U36" s="124"/>
      <c r="V36" s="124"/>
      <c r="W36" s="124"/>
      <c r="X36" s="125"/>
    </row>
    <row r="37" spans="1:24" ht="12.75">
      <c r="A37" s="303"/>
      <c r="B37" s="306"/>
      <c r="C37" s="171" t="s">
        <v>110</v>
      </c>
      <c r="D37" s="176"/>
      <c r="E37" s="124">
        <f>D37+E31-E33</f>
        <v>0</v>
      </c>
      <c r="F37" s="124">
        <f aca="true" t="shared" si="12" ref="F37:N37">E37+F31-F33</f>
        <v>0</v>
      </c>
      <c r="G37" s="124">
        <f t="shared" si="12"/>
        <v>0</v>
      </c>
      <c r="H37" s="124">
        <f t="shared" si="12"/>
        <v>0</v>
      </c>
      <c r="I37" s="124">
        <f t="shared" si="12"/>
        <v>0</v>
      </c>
      <c r="J37" s="124">
        <f t="shared" si="12"/>
        <v>0</v>
      </c>
      <c r="K37" s="124">
        <f t="shared" si="12"/>
        <v>0</v>
      </c>
      <c r="L37" s="124">
        <f t="shared" si="12"/>
        <v>0</v>
      </c>
      <c r="M37" s="124">
        <f t="shared" si="12"/>
        <v>0</v>
      </c>
      <c r="N37" s="124">
        <f t="shared" si="12"/>
        <v>0</v>
      </c>
      <c r="O37" s="124">
        <f>N37+O31-O33</f>
        <v>0</v>
      </c>
      <c r="P37" s="124">
        <f aca="true" t="shared" si="13" ref="P37:X37">O37+P31-P33</f>
        <v>0</v>
      </c>
      <c r="Q37" s="124">
        <f t="shared" si="13"/>
        <v>0</v>
      </c>
      <c r="R37" s="124">
        <f t="shared" si="13"/>
        <v>0</v>
      </c>
      <c r="S37" s="124">
        <f t="shared" si="13"/>
        <v>0</v>
      </c>
      <c r="T37" s="124">
        <f t="shared" si="13"/>
        <v>0</v>
      </c>
      <c r="U37" s="124">
        <f t="shared" si="13"/>
        <v>0</v>
      </c>
      <c r="V37" s="124">
        <f t="shared" si="13"/>
        <v>0</v>
      </c>
      <c r="W37" s="124">
        <f t="shared" si="13"/>
        <v>0</v>
      </c>
      <c r="X37" s="125">
        <f t="shared" si="13"/>
        <v>0</v>
      </c>
    </row>
    <row r="38" spans="1:24" ht="12.75">
      <c r="A38" s="304"/>
      <c r="B38" s="307"/>
      <c r="C38" s="91" t="s">
        <v>84</v>
      </c>
      <c r="D38" s="177"/>
      <c r="E38" s="124">
        <f aca="true" t="shared" si="14" ref="E38:N38">D38+E32-E34</f>
        <v>0</v>
      </c>
      <c r="F38" s="124">
        <f t="shared" si="14"/>
        <v>0</v>
      </c>
      <c r="G38" s="124">
        <f t="shared" si="14"/>
        <v>0</v>
      </c>
      <c r="H38" s="124">
        <f t="shared" si="14"/>
        <v>0</v>
      </c>
      <c r="I38" s="124">
        <f t="shared" si="14"/>
        <v>0</v>
      </c>
      <c r="J38" s="124">
        <f t="shared" si="14"/>
        <v>0</v>
      </c>
      <c r="K38" s="124">
        <f t="shared" si="14"/>
        <v>0</v>
      </c>
      <c r="L38" s="124">
        <f t="shared" si="14"/>
        <v>0</v>
      </c>
      <c r="M38" s="124">
        <f t="shared" si="14"/>
        <v>0</v>
      </c>
      <c r="N38" s="124">
        <f t="shared" si="14"/>
        <v>0</v>
      </c>
      <c r="O38" s="124">
        <f aca="true" t="shared" si="15" ref="O38:X38">N38+O32-O34</f>
        <v>0</v>
      </c>
      <c r="P38" s="124">
        <f t="shared" si="15"/>
        <v>0</v>
      </c>
      <c r="Q38" s="124">
        <f t="shared" si="15"/>
        <v>0</v>
      </c>
      <c r="R38" s="124">
        <f t="shared" si="15"/>
        <v>0</v>
      </c>
      <c r="S38" s="124">
        <f t="shared" si="15"/>
        <v>0</v>
      </c>
      <c r="T38" s="124">
        <f t="shared" si="15"/>
        <v>0</v>
      </c>
      <c r="U38" s="124">
        <f t="shared" si="15"/>
        <v>0</v>
      </c>
      <c r="V38" s="124">
        <f t="shared" si="15"/>
        <v>0</v>
      </c>
      <c r="W38" s="124">
        <f t="shared" si="15"/>
        <v>0</v>
      </c>
      <c r="X38" s="124">
        <f t="shared" si="15"/>
        <v>0</v>
      </c>
    </row>
    <row r="39" spans="1:24" ht="12.75">
      <c r="A39" s="302" t="s">
        <v>112</v>
      </c>
      <c r="B39" s="305"/>
      <c r="C39" s="110" t="s">
        <v>94</v>
      </c>
      <c r="D39" s="173" t="s">
        <v>44</v>
      </c>
      <c r="E39" s="126"/>
      <c r="F39" s="126"/>
      <c r="G39" s="126"/>
      <c r="H39" s="126"/>
      <c r="I39" s="126"/>
      <c r="J39" s="126"/>
      <c r="K39" s="126"/>
      <c r="L39" s="126"/>
      <c r="M39" s="126"/>
      <c r="N39" s="126"/>
      <c r="O39" s="126"/>
      <c r="P39" s="126"/>
      <c r="Q39" s="126"/>
      <c r="R39" s="126"/>
      <c r="S39" s="126"/>
      <c r="T39" s="126"/>
      <c r="U39" s="126"/>
      <c r="V39" s="126"/>
      <c r="W39" s="126"/>
      <c r="X39" s="127"/>
    </row>
    <row r="40" spans="1:24" ht="12.75">
      <c r="A40" s="303"/>
      <c r="B40" s="306"/>
      <c r="C40" s="109" t="s">
        <v>84</v>
      </c>
      <c r="D40" s="173" t="s">
        <v>44</v>
      </c>
      <c r="E40" s="126"/>
      <c r="F40" s="126"/>
      <c r="G40" s="126"/>
      <c r="H40" s="126"/>
      <c r="I40" s="126"/>
      <c r="J40" s="126"/>
      <c r="K40" s="126"/>
      <c r="L40" s="126"/>
      <c r="M40" s="126"/>
      <c r="N40" s="126"/>
      <c r="O40" s="126"/>
      <c r="P40" s="126"/>
      <c r="Q40" s="126"/>
      <c r="R40" s="126"/>
      <c r="S40" s="126"/>
      <c r="T40" s="126"/>
      <c r="U40" s="126"/>
      <c r="V40" s="126"/>
      <c r="W40" s="126"/>
      <c r="X40" s="127"/>
    </row>
    <row r="41" spans="1:24" ht="12.75">
      <c r="A41" s="303"/>
      <c r="B41" s="306"/>
      <c r="C41" s="90" t="s">
        <v>93</v>
      </c>
      <c r="D41" s="173" t="s">
        <v>44</v>
      </c>
      <c r="E41" s="124"/>
      <c r="F41" s="124"/>
      <c r="G41" s="124"/>
      <c r="H41" s="124"/>
      <c r="I41" s="124"/>
      <c r="J41" s="124"/>
      <c r="K41" s="124"/>
      <c r="L41" s="124"/>
      <c r="M41" s="124"/>
      <c r="N41" s="124"/>
      <c r="O41" s="124"/>
      <c r="P41" s="124"/>
      <c r="Q41" s="124"/>
      <c r="R41" s="124"/>
      <c r="S41" s="124"/>
      <c r="T41" s="124"/>
      <c r="U41" s="124"/>
      <c r="V41" s="124"/>
      <c r="W41" s="124"/>
      <c r="X41" s="125"/>
    </row>
    <row r="42" spans="1:24" ht="12.75">
      <c r="A42" s="303"/>
      <c r="B42" s="306"/>
      <c r="C42" s="91" t="s">
        <v>84</v>
      </c>
      <c r="D42" s="173" t="s">
        <v>44</v>
      </c>
      <c r="E42" s="124"/>
      <c r="F42" s="124"/>
      <c r="G42" s="124"/>
      <c r="H42" s="124"/>
      <c r="I42" s="124"/>
      <c r="J42" s="124"/>
      <c r="K42" s="124"/>
      <c r="L42" s="124"/>
      <c r="M42" s="124"/>
      <c r="N42" s="124"/>
      <c r="O42" s="124"/>
      <c r="P42" s="124"/>
      <c r="Q42" s="124"/>
      <c r="R42" s="124"/>
      <c r="S42" s="124"/>
      <c r="T42" s="124"/>
      <c r="U42" s="124"/>
      <c r="V42" s="124"/>
      <c r="W42" s="124"/>
      <c r="X42" s="125"/>
    </row>
    <row r="43" spans="1:24" ht="12.75">
      <c r="A43" s="303"/>
      <c r="B43" s="306"/>
      <c r="C43" s="90" t="s">
        <v>85</v>
      </c>
      <c r="D43" s="173" t="s">
        <v>44</v>
      </c>
      <c r="E43" s="124"/>
      <c r="F43" s="124"/>
      <c r="G43" s="124"/>
      <c r="H43" s="124"/>
      <c r="I43" s="124"/>
      <c r="J43" s="124"/>
      <c r="K43" s="124"/>
      <c r="L43" s="124"/>
      <c r="M43" s="124"/>
      <c r="N43" s="124"/>
      <c r="O43" s="124"/>
      <c r="P43" s="124"/>
      <c r="Q43" s="124"/>
      <c r="R43" s="124"/>
      <c r="S43" s="124"/>
      <c r="T43" s="124"/>
      <c r="U43" s="124"/>
      <c r="V43" s="124"/>
      <c r="W43" s="124"/>
      <c r="X43" s="125"/>
    </row>
    <row r="44" spans="1:24" ht="12.75">
      <c r="A44" s="303"/>
      <c r="B44" s="306"/>
      <c r="C44" s="91" t="s">
        <v>84</v>
      </c>
      <c r="D44" s="173" t="s">
        <v>44</v>
      </c>
      <c r="E44" s="124"/>
      <c r="F44" s="124"/>
      <c r="G44" s="124"/>
      <c r="H44" s="124"/>
      <c r="I44" s="124"/>
      <c r="J44" s="124"/>
      <c r="K44" s="124"/>
      <c r="L44" s="124"/>
      <c r="M44" s="124"/>
      <c r="N44" s="124"/>
      <c r="O44" s="124"/>
      <c r="P44" s="124"/>
      <c r="Q44" s="124"/>
      <c r="R44" s="124"/>
      <c r="S44" s="124"/>
      <c r="T44" s="124"/>
      <c r="U44" s="124"/>
      <c r="V44" s="124"/>
      <c r="W44" s="124"/>
      <c r="X44" s="125"/>
    </row>
    <row r="45" spans="1:24" ht="12.75">
      <c r="A45" s="303"/>
      <c r="B45" s="306"/>
      <c r="C45" s="171" t="s">
        <v>110</v>
      </c>
      <c r="D45" s="176"/>
      <c r="E45" s="124">
        <f>D45+E39-E41</f>
        <v>0</v>
      </c>
      <c r="F45" s="124">
        <f aca="true" t="shared" si="16" ref="F45:N45">E45+F39-F41</f>
        <v>0</v>
      </c>
      <c r="G45" s="124">
        <f t="shared" si="16"/>
        <v>0</v>
      </c>
      <c r="H45" s="124">
        <f t="shared" si="16"/>
        <v>0</v>
      </c>
      <c r="I45" s="124">
        <f t="shared" si="16"/>
        <v>0</v>
      </c>
      <c r="J45" s="124">
        <f t="shared" si="16"/>
        <v>0</v>
      </c>
      <c r="K45" s="124">
        <f t="shared" si="16"/>
        <v>0</v>
      </c>
      <c r="L45" s="124">
        <f t="shared" si="16"/>
        <v>0</v>
      </c>
      <c r="M45" s="124">
        <f t="shared" si="16"/>
        <v>0</v>
      </c>
      <c r="N45" s="124">
        <f t="shared" si="16"/>
        <v>0</v>
      </c>
      <c r="O45" s="124">
        <f>N45+O39-O41</f>
        <v>0</v>
      </c>
      <c r="P45" s="124">
        <f aca="true" t="shared" si="17" ref="P45:X45">O45+P39-P41</f>
        <v>0</v>
      </c>
      <c r="Q45" s="124">
        <f t="shared" si="17"/>
        <v>0</v>
      </c>
      <c r="R45" s="124">
        <f t="shared" si="17"/>
        <v>0</v>
      </c>
      <c r="S45" s="124">
        <f t="shared" si="17"/>
        <v>0</v>
      </c>
      <c r="T45" s="124">
        <f t="shared" si="17"/>
        <v>0</v>
      </c>
      <c r="U45" s="124">
        <f t="shared" si="17"/>
        <v>0</v>
      </c>
      <c r="V45" s="124">
        <f t="shared" si="17"/>
        <v>0</v>
      </c>
      <c r="W45" s="124">
        <f t="shared" si="17"/>
        <v>0</v>
      </c>
      <c r="X45" s="125">
        <f t="shared" si="17"/>
        <v>0</v>
      </c>
    </row>
    <row r="46" spans="1:24" ht="12.75">
      <c r="A46" s="304"/>
      <c r="B46" s="307"/>
      <c r="C46" s="91" t="s">
        <v>84</v>
      </c>
      <c r="D46" s="177"/>
      <c r="E46" s="124">
        <f aca="true" t="shared" si="18" ref="E46:N46">D46+E40-E42</f>
        <v>0</v>
      </c>
      <c r="F46" s="124">
        <f t="shared" si="18"/>
        <v>0</v>
      </c>
      <c r="G46" s="124">
        <f t="shared" si="18"/>
        <v>0</v>
      </c>
      <c r="H46" s="124">
        <f t="shared" si="18"/>
        <v>0</v>
      </c>
      <c r="I46" s="124">
        <f t="shared" si="18"/>
        <v>0</v>
      </c>
      <c r="J46" s="124">
        <f t="shared" si="18"/>
        <v>0</v>
      </c>
      <c r="K46" s="124">
        <f t="shared" si="18"/>
        <v>0</v>
      </c>
      <c r="L46" s="124">
        <f t="shared" si="18"/>
        <v>0</v>
      </c>
      <c r="M46" s="124">
        <f t="shared" si="18"/>
        <v>0</v>
      </c>
      <c r="N46" s="124">
        <f t="shared" si="18"/>
        <v>0</v>
      </c>
      <c r="O46" s="124">
        <f aca="true" t="shared" si="19" ref="O46:X46">N46+O40-O42</f>
        <v>0</v>
      </c>
      <c r="P46" s="124">
        <f t="shared" si="19"/>
        <v>0</v>
      </c>
      <c r="Q46" s="124">
        <f t="shared" si="19"/>
        <v>0</v>
      </c>
      <c r="R46" s="124">
        <f t="shared" si="19"/>
        <v>0</v>
      </c>
      <c r="S46" s="124">
        <f t="shared" si="19"/>
        <v>0</v>
      </c>
      <c r="T46" s="124">
        <f t="shared" si="19"/>
        <v>0</v>
      </c>
      <c r="U46" s="124">
        <f t="shared" si="19"/>
        <v>0</v>
      </c>
      <c r="V46" s="124">
        <f t="shared" si="19"/>
        <v>0</v>
      </c>
      <c r="W46" s="124">
        <f t="shared" si="19"/>
        <v>0</v>
      </c>
      <c r="X46" s="124">
        <f t="shared" si="19"/>
        <v>0</v>
      </c>
    </row>
    <row r="47" spans="1:24" ht="12.75">
      <c r="A47" s="302" t="s">
        <v>113</v>
      </c>
      <c r="B47" s="305"/>
      <c r="C47" s="110" t="s">
        <v>94</v>
      </c>
      <c r="D47" s="173" t="s">
        <v>44</v>
      </c>
      <c r="E47" s="126"/>
      <c r="F47" s="126"/>
      <c r="G47" s="126"/>
      <c r="H47" s="126"/>
      <c r="I47" s="126"/>
      <c r="J47" s="126"/>
      <c r="K47" s="126"/>
      <c r="L47" s="126"/>
      <c r="M47" s="126"/>
      <c r="N47" s="126"/>
      <c r="O47" s="126"/>
      <c r="P47" s="126"/>
      <c r="Q47" s="126"/>
      <c r="R47" s="126"/>
      <c r="S47" s="126"/>
      <c r="T47" s="126"/>
      <c r="U47" s="126"/>
      <c r="V47" s="126"/>
      <c r="W47" s="126"/>
      <c r="X47" s="127"/>
    </row>
    <row r="48" spans="1:24" ht="12.75">
      <c r="A48" s="303"/>
      <c r="B48" s="306"/>
      <c r="C48" s="109" t="s">
        <v>84</v>
      </c>
      <c r="D48" s="173" t="s">
        <v>44</v>
      </c>
      <c r="E48" s="126"/>
      <c r="F48" s="126"/>
      <c r="G48" s="126"/>
      <c r="H48" s="126"/>
      <c r="I48" s="126"/>
      <c r="J48" s="126"/>
      <c r="K48" s="126"/>
      <c r="L48" s="126"/>
      <c r="M48" s="126"/>
      <c r="N48" s="126"/>
      <c r="O48" s="126"/>
      <c r="P48" s="126"/>
      <c r="Q48" s="126"/>
      <c r="R48" s="126"/>
      <c r="S48" s="126"/>
      <c r="T48" s="126"/>
      <c r="U48" s="126"/>
      <c r="V48" s="126"/>
      <c r="W48" s="126"/>
      <c r="X48" s="127"/>
    </row>
    <row r="49" spans="1:24" ht="12.75">
      <c r="A49" s="303"/>
      <c r="B49" s="306"/>
      <c r="C49" s="90" t="s">
        <v>93</v>
      </c>
      <c r="D49" s="173" t="s">
        <v>44</v>
      </c>
      <c r="E49" s="124"/>
      <c r="F49" s="124"/>
      <c r="G49" s="124"/>
      <c r="H49" s="124"/>
      <c r="I49" s="124"/>
      <c r="J49" s="124"/>
      <c r="K49" s="124"/>
      <c r="L49" s="124"/>
      <c r="M49" s="124"/>
      <c r="N49" s="124"/>
      <c r="O49" s="124"/>
      <c r="P49" s="124"/>
      <c r="Q49" s="124"/>
      <c r="R49" s="124"/>
      <c r="S49" s="124"/>
      <c r="T49" s="124"/>
      <c r="U49" s="124"/>
      <c r="V49" s="124"/>
      <c r="W49" s="124"/>
      <c r="X49" s="125"/>
    </row>
    <row r="50" spans="1:24" ht="12.75">
      <c r="A50" s="303"/>
      <c r="B50" s="306"/>
      <c r="C50" s="91" t="s">
        <v>84</v>
      </c>
      <c r="D50" s="173" t="s">
        <v>44</v>
      </c>
      <c r="E50" s="124"/>
      <c r="F50" s="124"/>
      <c r="G50" s="124"/>
      <c r="H50" s="124"/>
      <c r="I50" s="124"/>
      <c r="J50" s="124"/>
      <c r="K50" s="124"/>
      <c r="L50" s="124"/>
      <c r="M50" s="124"/>
      <c r="N50" s="124"/>
      <c r="O50" s="124"/>
      <c r="P50" s="124"/>
      <c r="Q50" s="124"/>
      <c r="R50" s="124"/>
      <c r="S50" s="124"/>
      <c r="T50" s="124"/>
      <c r="U50" s="124"/>
      <c r="V50" s="124"/>
      <c r="W50" s="124"/>
      <c r="X50" s="125"/>
    </row>
    <row r="51" spans="1:24" ht="12.75">
      <c r="A51" s="303"/>
      <c r="B51" s="306"/>
      <c r="C51" s="90" t="s">
        <v>85</v>
      </c>
      <c r="D51" s="173" t="s">
        <v>44</v>
      </c>
      <c r="E51" s="124"/>
      <c r="F51" s="124"/>
      <c r="G51" s="124"/>
      <c r="H51" s="124"/>
      <c r="I51" s="124"/>
      <c r="J51" s="124"/>
      <c r="K51" s="124"/>
      <c r="L51" s="124"/>
      <c r="M51" s="124"/>
      <c r="N51" s="124"/>
      <c r="O51" s="124"/>
      <c r="P51" s="124"/>
      <c r="Q51" s="124"/>
      <c r="R51" s="124"/>
      <c r="S51" s="124"/>
      <c r="T51" s="124"/>
      <c r="U51" s="124"/>
      <c r="V51" s="124"/>
      <c r="W51" s="124"/>
      <c r="X51" s="125"/>
    </row>
    <row r="52" spans="1:24" ht="12.75">
      <c r="A52" s="303"/>
      <c r="B52" s="306"/>
      <c r="C52" s="91" t="s">
        <v>84</v>
      </c>
      <c r="D52" s="173" t="s">
        <v>44</v>
      </c>
      <c r="E52" s="124"/>
      <c r="F52" s="124"/>
      <c r="G52" s="124"/>
      <c r="H52" s="124"/>
      <c r="I52" s="124"/>
      <c r="J52" s="124"/>
      <c r="K52" s="124"/>
      <c r="L52" s="124"/>
      <c r="M52" s="124"/>
      <c r="N52" s="124"/>
      <c r="O52" s="124"/>
      <c r="P52" s="124"/>
      <c r="Q52" s="124"/>
      <c r="R52" s="124"/>
      <c r="S52" s="124"/>
      <c r="T52" s="124"/>
      <c r="U52" s="124"/>
      <c r="V52" s="124"/>
      <c r="W52" s="124"/>
      <c r="X52" s="125"/>
    </row>
    <row r="53" spans="1:24" ht="12.75">
      <c r="A53" s="303"/>
      <c r="B53" s="306"/>
      <c r="C53" s="171" t="s">
        <v>110</v>
      </c>
      <c r="D53" s="176"/>
      <c r="E53" s="124">
        <f>D53+E47-E49</f>
        <v>0</v>
      </c>
      <c r="F53" s="124">
        <f aca="true" t="shared" si="20" ref="F53:N53">E53+F47-F49</f>
        <v>0</v>
      </c>
      <c r="G53" s="124">
        <f t="shared" si="20"/>
        <v>0</v>
      </c>
      <c r="H53" s="124">
        <f t="shared" si="20"/>
        <v>0</v>
      </c>
      <c r="I53" s="124">
        <f t="shared" si="20"/>
        <v>0</v>
      </c>
      <c r="J53" s="124">
        <f t="shared" si="20"/>
        <v>0</v>
      </c>
      <c r="K53" s="124">
        <f t="shared" si="20"/>
        <v>0</v>
      </c>
      <c r="L53" s="124">
        <f t="shared" si="20"/>
        <v>0</v>
      </c>
      <c r="M53" s="124">
        <f t="shared" si="20"/>
        <v>0</v>
      </c>
      <c r="N53" s="124">
        <f t="shared" si="20"/>
        <v>0</v>
      </c>
      <c r="O53" s="124">
        <f>N53+O47-O49</f>
        <v>0</v>
      </c>
      <c r="P53" s="124">
        <f aca="true" t="shared" si="21" ref="P53:X53">O53+P47-P49</f>
        <v>0</v>
      </c>
      <c r="Q53" s="124">
        <f t="shared" si="21"/>
        <v>0</v>
      </c>
      <c r="R53" s="124">
        <f t="shared" si="21"/>
        <v>0</v>
      </c>
      <c r="S53" s="124">
        <f t="shared" si="21"/>
        <v>0</v>
      </c>
      <c r="T53" s="124">
        <f t="shared" si="21"/>
        <v>0</v>
      </c>
      <c r="U53" s="124">
        <f t="shared" si="21"/>
        <v>0</v>
      </c>
      <c r="V53" s="124">
        <f t="shared" si="21"/>
        <v>0</v>
      </c>
      <c r="W53" s="124">
        <f t="shared" si="21"/>
        <v>0</v>
      </c>
      <c r="X53" s="125">
        <f t="shared" si="21"/>
        <v>0</v>
      </c>
    </row>
    <row r="54" spans="1:24" ht="12.75">
      <c r="A54" s="304"/>
      <c r="B54" s="307"/>
      <c r="C54" s="91" t="s">
        <v>84</v>
      </c>
      <c r="D54" s="177"/>
      <c r="E54" s="124">
        <f aca="true" t="shared" si="22" ref="E54:N54">D54+E48-E50</f>
        <v>0</v>
      </c>
      <c r="F54" s="124">
        <f t="shared" si="22"/>
        <v>0</v>
      </c>
      <c r="G54" s="124">
        <f t="shared" si="22"/>
        <v>0</v>
      </c>
      <c r="H54" s="124">
        <f t="shared" si="22"/>
        <v>0</v>
      </c>
      <c r="I54" s="124">
        <f t="shared" si="22"/>
        <v>0</v>
      </c>
      <c r="J54" s="124">
        <f t="shared" si="22"/>
        <v>0</v>
      </c>
      <c r="K54" s="124">
        <f t="shared" si="22"/>
        <v>0</v>
      </c>
      <c r="L54" s="124">
        <f t="shared" si="22"/>
        <v>0</v>
      </c>
      <c r="M54" s="124">
        <f t="shared" si="22"/>
        <v>0</v>
      </c>
      <c r="N54" s="124">
        <f t="shared" si="22"/>
        <v>0</v>
      </c>
      <c r="O54" s="124">
        <f aca="true" t="shared" si="23" ref="O54:X54">N54+O48-O50</f>
        <v>0</v>
      </c>
      <c r="P54" s="124">
        <f t="shared" si="23"/>
        <v>0</v>
      </c>
      <c r="Q54" s="124">
        <f t="shared" si="23"/>
        <v>0</v>
      </c>
      <c r="R54" s="124">
        <f t="shared" si="23"/>
        <v>0</v>
      </c>
      <c r="S54" s="124">
        <f t="shared" si="23"/>
        <v>0</v>
      </c>
      <c r="T54" s="124">
        <f t="shared" si="23"/>
        <v>0</v>
      </c>
      <c r="U54" s="124">
        <f t="shared" si="23"/>
        <v>0</v>
      </c>
      <c r="V54" s="124">
        <f t="shared" si="23"/>
        <v>0</v>
      </c>
      <c r="W54" s="124">
        <f t="shared" si="23"/>
        <v>0</v>
      </c>
      <c r="X54" s="124">
        <f t="shared" si="23"/>
        <v>0</v>
      </c>
    </row>
    <row r="55" spans="1:24" ht="12.75">
      <c r="A55" s="302" t="s">
        <v>114</v>
      </c>
      <c r="B55" s="305"/>
      <c r="C55" s="110" t="s">
        <v>94</v>
      </c>
      <c r="D55" s="173" t="s">
        <v>44</v>
      </c>
      <c r="E55" s="126"/>
      <c r="F55" s="126"/>
      <c r="G55" s="126"/>
      <c r="H55" s="126"/>
      <c r="I55" s="126"/>
      <c r="J55" s="126"/>
      <c r="K55" s="126"/>
      <c r="L55" s="126"/>
      <c r="M55" s="126"/>
      <c r="N55" s="126"/>
      <c r="O55" s="126"/>
      <c r="P55" s="126"/>
      <c r="Q55" s="126"/>
      <c r="R55" s="126"/>
      <c r="S55" s="126"/>
      <c r="T55" s="126"/>
      <c r="U55" s="126"/>
      <c r="V55" s="126"/>
      <c r="W55" s="126"/>
      <c r="X55" s="127"/>
    </row>
    <row r="56" spans="1:24" ht="12.75">
      <c r="A56" s="303"/>
      <c r="B56" s="306"/>
      <c r="C56" s="109" t="s">
        <v>84</v>
      </c>
      <c r="D56" s="173" t="s">
        <v>44</v>
      </c>
      <c r="E56" s="126"/>
      <c r="F56" s="126"/>
      <c r="G56" s="126"/>
      <c r="H56" s="126"/>
      <c r="I56" s="126"/>
      <c r="J56" s="126"/>
      <c r="K56" s="126"/>
      <c r="L56" s="126"/>
      <c r="M56" s="126"/>
      <c r="N56" s="126"/>
      <c r="O56" s="126"/>
      <c r="P56" s="126"/>
      <c r="Q56" s="126"/>
      <c r="R56" s="126"/>
      <c r="S56" s="126"/>
      <c r="T56" s="126"/>
      <c r="U56" s="126"/>
      <c r="V56" s="126"/>
      <c r="W56" s="126"/>
      <c r="X56" s="127"/>
    </row>
    <row r="57" spans="1:24" ht="12.75">
      <c r="A57" s="303"/>
      <c r="B57" s="306"/>
      <c r="C57" s="90" t="s">
        <v>93</v>
      </c>
      <c r="D57" s="173" t="s">
        <v>44</v>
      </c>
      <c r="E57" s="124"/>
      <c r="F57" s="124"/>
      <c r="G57" s="124"/>
      <c r="H57" s="124"/>
      <c r="I57" s="124"/>
      <c r="J57" s="124"/>
      <c r="K57" s="124"/>
      <c r="L57" s="124"/>
      <c r="M57" s="124"/>
      <c r="N57" s="124"/>
      <c r="O57" s="124"/>
      <c r="P57" s="124"/>
      <c r="Q57" s="124"/>
      <c r="R57" s="124"/>
      <c r="S57" s="124"/>
      <c r="T57" s="124"/>
      <c r="U57" s="124"/>
      <c r="V57" s="124"/>
      <c r="W57" s="124"/>
      <c r="X57" s="125"/>
    </row>
    <row r="58" spans="1:24" ht="12.75">
      <c r="A58" s="303"/>
      <c r="B58" s="306"/>
      <c r="C58" s="91" t="s">
        <v>84</v>
      </c>
      <c r="D58" s="173" t="s">
        <v>44</v>
      </c>
      <c r="E58" s="124"/>
      <c r="F58" s="124"/>
      <c r="G58" s="124"/>
      <c r="H58" s="124"/>
      <c r="I58" s="124"/>
      <c r="J58" s="124"/>
      <c r="K58" s="124"/>
      <c r="L58" s="124"/>
      <c r="M58" s="124"/>
      <c r="N58" s="124"/>
      <c r="O58" s="124"/>
      <c r="P58" s="124"/>
      <c r="Q58" s="124"/>
      <c r="R58" s="124"/>
      <c r="S58" s="124"/>
      <c r="T58" s="124"/>
      <c r="U58" s="124"/>
      <c r="V58" s="124"/>
      <c r="W58" s="124"/>
      <c r="X58" s="125"/>
    </row>
    <row r="59" spans="1:24" ht="12.75">
      <c r="A59" s="303"/>
      <c r="B59" s="306"/>
      <c r="C59" s="90" t="s">
        <v>85</v>
      </c>
      <c r="D59" s="173" t="s">
        <v>44</v>
      </c>
      <c r="E59" s="124"/>
      <c r="F59" s="124"/>
      <c r="G59" s="124"/>
      <c r="H59" s="124"/>
      <c r="I59" s="124"/>
      <c r="J59" s="124"/>
      <c r="K59" s="124"/>
      <c r="L59" s="124"/>
      <c r="M59" s="124"/>
      <c r="N59" s="124"/>
      <c r="O59" s="124"/>
      <c r="P59" s="124"/>
      <c r="Q59" s="124"/>
      <c r="R59" s="124"/>
      <c r="S59" s="124"/>
      <c r="T59" s="124"/>
      <c r="U59" s="124"/>
      <c r="V59" s="124"/>
      <c r="W59" s="124"/>
      <c r="X59" s="125"/>
    </row>
    <row r="60" spans="1:24" ht="12.75">
      <c r="A60" s="303"/>
      <c r="B60" s="306"/>
      <c r="C60" s="91" t="s">
        <v>84</v>
      </c>
      <c r="D60" s="173" t="s">
        <v>44</v>
      </c>
      <c r="E60" s="124"/>
      <c r="F60" s="124"/>
      <c r="G60" s="124"/>
      <c r="H60" s="124"/>
      <c r="I60" s="124"/>
      <c r="J60" s="124"/>
      <c r="K60" s="124"/>
      <c r="L60" s="124"/>
      <c r="M60" s="124"/>
      <c r="N60" s="124"/>
      <c r="O60" s="124"/>
      <c r="P60" s="124"/>
      <c r="Q60" s="124"/>
      <c r="R60" s="124"/>
      <c r="S60" s="124"/>
      <c r="T60" s="124"/>
      <c r="U60" s="124"/>
      <c r="V60" s="124"/>
      <c r="W60" s="124"/>
      <c r="X60" s="125"/>
    </row>
    <row r="61" spans="1:24" ht="12.75">
      <c r="A61" s="303"/>
      <c r="B61" s="306"/>
      <c r="C61" s="171" t="s">
        <v>110</v>
      </c>
      <c r="D61" s="176"/>
      <c r="E61" s="124">
        <f>D61+E55-E57</f>
        <v>0</v>
      </c>
      <c r="F61" s="124">
        <f aca="true" t="shared" si="24" ref="F61:N61">E61+F55-F57</f>
        <v>0</v>
      </c>
      <c r="G61" s="124">
        <f t="shared" si="24"/>
        <v>0</v>
      </c>
      <c r="H61" s="124">
        <f t="shared" si="24"/>
        <v>0</v>
      </c>
      <c r="I61" s="124">
        <f t="shared" si="24"/>
        <v>0</v>
      </c>
      <c r="J61" s="124">
        <f t="shared" si="24"/>
        <v>0</v>
      </c>
      <c r="K61" s="124">
        <f t="shared" si="24"/>
        <v>0</v>
      </c>
      <c r="L61" s="124">
        <f t="shared" si="24"/>
        <v>0</v>
      </c>
      <c r="M61" s="124">
        <f t="shared" si="24"/>
        <v>0</v>
      </c>
      <c r="N61" s="124">
        <f t="shared" si="24"/>
        <v>0</v>
      </c>
      <c r="O61" s="124">
        <f>N61+O55-O57</f>
        <v>0</v>
      </c>
      <c r="P61" s="124">
        <f aca="true" t="shared" si="25" ref="P61:X61">O61+P55-P57</f>
        <v>0</v>
      </c>
      <c r="Q61" s="124">
        <f t="shared" si="25"/>
        <v>0</v>
      </c>
      <c r="R61" s="124">
        <f t="shared" si="25"/>
        <v>0</v>
      </c>
      <c r="S61" s="124">
        <f t="shared" si="25"/>
        <v>0</v>
      </c>
      <c r="T61" s="124">
        <f t="shared" si="25"/>
        <v>0</v>
      </c>
      <c r="U61" s="124">
        <f t="shared" si="25"/>
        <v>0</v>
      </c>
      <c r="V61" s="124">
        <f t="shared" si="25"/>
        <v>0</v>
      </c>
      <c r="W61" s="124">
        <f t="shared" si="25"/>
        <v>0</v>
      </c>
      <c r="X61" s="125">
        <f t="shared" si="25"/>
        <v>0</v>
      </c>
    </row>
    <row r="62" spans="1:24" ht="12.75">
      <c r="A62" s="304"/>
      <c r="B62" s="307"/>
      <c r="C62" s="91" t="s">
        <v>84</v>
      </c>
      <c r="D62" s="177"/>
      <c r="E62" s="124">
        <f aca="true" t="shared" si="26" ref="E62:N62">D62+E56-E58</f>
        <v>0</v>
      </c>
      <c r="F62" s="124">
        <f t="shared" si="26"/>
        <v>0</v>
      </c>
      <c r="G62" s="124">
        <f t="shared" si="26"/>
        <v>0</v>
      </c>
      <c r="H62" s="124">
        <f t="shared" si="26"/>
        <v>0</v>
      </c>
      <c r="I62" s="124">
        <f t="shared" si="26"/>
        <v>0</v>
      </c>
      <c r="J62" s="124">
        <f t="shared" si="26"/>
        <v>0</v>
      </c>
      <c r="K62" s="124">
        <f t="shared" si="26"/>
        <v>0</v>
      </c>
      <c r="L62" s="124">
        <f t="shared" si="26"/>
        <v>0</v>
      </c>
      <c r="M62" s="124">
        <f t="shared" si="26"/>
        <v>0</v>
      </c>
      <c r="N62" s="124">
        <f t="shared" si="26"/>
        <v>0</v>
      </c>
      <c r="O62" s="124">
        <f aca="true" t="shared" si="27" ref="O62:X62">N62+O56-O58</f>
        <v>0</v>
      </c>
      <c r="P62" s="124">
        <f t="shared" si="27"/>
        <v>0</v>
      </c>
      <c r="Q62" s="124">
        <f t="shared" si="27"/>
        <v>0</v>
      </c>
      <c r="R62" s="124">
        <f t="shared" si="27"/>
        <v>0</v>
      </c>
      <c r="S62" s="124">
        <f t="shared" si="27"/>
        <v>0</v>
      </c>
      <c r="T62" s="124">
        <f t="shared" si="27"/>
        <v>0</v>
      </c>
      <c r="U62" s="124">
        <f t="shared" si="27"/>
        <v>0</v>
      </c>
      <c r="V62" s="124">
        <f t="shared" si="27"/>
        <v>0</v>
      </c>
      <c r="W62" s="124">
        <f t="shared" si="27"/>
        <v>0</v>
      </c>
      <c r="X62" s="124">
        <f t="shared" si="27"/>
        <v>0</v>
      </c>
    </row>
    <row r="63" spans="1:24" ht="12.75">
      <c r="A63" s="302" t="s">
        <v>115</v>
      </c>
      <c r="B63" s="305"/>
      <c r="C63" s="110" t="s">
        <v>94</v>
      </c>
      <c r="D63" s="173" t="s">
        <v>44</v>
      </c>
      <c r="E63" s="126"/>
      <c r="F63" s="126"/>
      <c r="G63" s="126"/>
      <c r="H63" s="126"/>
      <c r="I63" s="126"/>
      <c r="J63" s="126"/>
      <c r="K63" s="126"/>
      <c r="L63" s="126"/>
      <c r="M63" s="126"/>
      <c r="N63" s="126"/>
      <c r="O63" s="126"/>
      <c r="P63" s="126"/>
      <c r="Q63" s="126"/>
      <c r="R63" s="126"/>
      <c r="S63" s="126"/>
      <c r="T63" s="126"/>
      <c r="U63" s="126"/>
      <c r="V63" s="126"/>
      <c r="W63" s="126"/>
      <c r="X63" s="127"/>
    </row>
    <row r="64" spans="1:24" ht="12.75">
      <c r="A64" s="303"/>
      <c r="B64" s="306"/>
      <c r="C64" s="109" t="s">
        <v>84</v>
      </c>
      <c r="D64" s="173" t="s">
        <v>44</v>
      </c>
      <c r="E64" s="126"/>
      <c r="F64" s="126"/>
      <c r="G64" s="126"/>
      <c r="H64" s="126"/>
      <c r="I64" s="126"/>
      <c r="J64" s="126"/>
      <c r="K64" s="126"/>
      <c r="L64" s="126"/>
      <c r="M64" s="126"/>
      <c r="N64" s="126"/>
      <c r="O64" s="126"/>
      <c r="P64" s="126"/>
      <c r="Q64" s="126"/>
      <c r="R64" s="126"/>
      <c r="S64" s="126"/>
      <c r="T64" s="126"/>
      <c r="U64" s="126"/>
      <c r="V64" s="126"/>
      <c r="W64" s="126"/>
      <c r="X64" s="127"/>
    </row>
    <row r="65" spans="1:24" ht="12.75">
      <c r="A65" s="303"/>
      <c r="B65" s="306"/>
      <c r="C65" s="90" t="s">
        <v>93</v>
      </c>
      <c r="D65" s="173" t="s">
        <v>44</v>
      </c>
      <c r="E65" s="124"/>
      <c r="F65" s="124"/>
      <c r="G65" s="124"/>
      <c r="H65" s="124"/>
      <c r="I65" s="124"/>
      <c r="J65" s="124"/>
      <c r="K65" s="124"/>
      <c r="L65" s="124"/>
      <c r="M65" s="124"/>
      <c r="N65" s="124"/>
      <c r="O65" s="124"/>
      <c r="P65" s="124"/>
      <c r="Q65" s="124"/>
      <c r="R65" s="124"/>
      <c r="S65" s="124"/>
      <c r="T65" s="124"/>
      <c r="U65" s="124"/>
      <c r="V65" s="124"/>
      <c r="W65" s="124"/>
      <c r="X65" s="125"/>
    </row>
    <row r="66" spans="1:24" ht="12.75">
      <c r="A66" s="303"/>
      <c r="B66" s="306"/>
      <c r="C66" s="91" t="s">
        <v>84</v>
      </c>
      <c r="D66" s="173" t="s">
        <v>44</v>
      </c>
      <c r="E66" s="124"/>
      <c r="F66" s="124"/>
      <c r="G66" s="124"/>
      <c r="H66" s="124"/>
      <c r="I66" s="124"/>
      <c r="J66" s="124"/>
      <c r="K66" s="124"/>
      <c r="L66" s="124"/>
      <c r="M66" s="124"/>
      <c r="N66" s="124"/>
      <c r="O66" s="124"/>
      <c r="P66" s="124"/>
      <c r="Q66" s="124"/>
      <c r="R66" s="124"/>
      <c r="S66" s="124"/>
      <c r="T66" s="124"/>
      <c r="U66" s="124"/>
      <c r="V66" s="124"/>
      <c r="W66" s="124"/>
      <c r="X66" s="125"/>
    </row>
    <row r="67" spans="1:24" ht="12.75">
      <c r="A67" s="303"/>
      <c r="B67" s="306"/>
      <c r="C67" s="90" t="s">
        <v>85</v>
      </c>
      <c r="D67" s="173" t="s">
        <v>44</v>
      </c>
      <c r="E67" s="124"/>
      <c r="F67" s="124"/>
      <c r="G67" s="124"/>
      <c r="H67" s="124"/>
      <c r="I67" s="124"/>
      <c r="J67" s="124"/>
      <c r="K67" s="124"/>
      <c r="L67" s="124"/>
      <c r="M67" s="124"/>
      <c r="N67" s="124"/>
      <c r="O67" s="124"/>
      <c r="P67" s="124"/>
      <c r="Q67" s="124"/>
      <c r="R67" s="124"/>
      <c r="S67" s="124"/>
      <c r="T67" s="124"/>
      <c r="U67" s="124"/>
      <c r="V67" s="124"/>
      <c r="W67" s="124"/>
      <c r="X67" s="125"/>
    </row>
    <row r="68" spans="1:24" ht="12.75">
      <c r="A68" s="303"/>
      <c r="B68" s="306"/>
      <c r="C68" s="91" t="s">
        <v>84</v>
      </c>
      <c r="D68" s="173" t="s">
        <v>44</v>
      </c>
      <c r="E68" s="124"/>
      <c r="F68" s="124"/>
      <c r="G68" s="124"/>
      <c r="H68" s="124"/>
      <c r="I68" s="124"/>
      <c r="J68" s="124"/>
      <c r="K68" s="124"/>
      <c r="L68" s="124"/>
      <c r="M68" s="124"/>
      <c r="N68" s="124"/>
      <c r="O68" s="124"/>
      <c r="P68" s="124"/>
      <c r="Q68" s="124"/>
      <c r="R68" s="124"/>
      <c r="S68" s="124"/>
      <c r="T68" s="124"/>
      <c r="U68" s="124"/>
      <c r="V68" s="124"/>
      <c r="W68" s="124"/>
      <c r="X68" s="125"/>
    </row>
    <row r="69" spans="1:24" ht="12.75">
      <c r="A69" s="303"/>
      <c r="B69" s="306"/>
      <c r="C69" s="171" t="s">
        <v>110</v>
      </c>
      <c r="D69" s="176"/>
      <c r="E69" s="124">
        <f>D69+E63-E65</f>
        <v>0</v>
      </c>
      <c r="F69" s="124">
        <f aca="true" t="shared" si="28" ref="F69:N69">E69+F63-F65</f>
        <v>0</v>
      </c>
      <c r="G69" s="124">
        <f t="shared" si="28"/>
        <v>0</v>
      </c>
      <c r="H69" s="124">
        <f t="shared" si="28"/>
        <v>0</v>
      </c>
      <c r="I69" s="124">
        <f t="shared" si="28"/>
        <v>0</v>
      </c>
      <c r="J69" s="124">
        <f t="shared" si="28"/>
        <v>0</v>
      </c>
      <c r="K69" s="124">
        <f t="shared" si="28"/>
        <v>0</v>
      </c>
      <c r="L69" s="124">
        <f t="shared" si="28"/>
        <v>0</v>
      </c>
      <c r="M69" s="124">
        <f t="shared" si="28"/>
        <v>0</v>
      </c>
      <c r="N69" s="124">
        <f t="shared" si="28"/>
        <v>0</v>
      </c>
      <c r="O69" s="124">
        <f>N69+O63-O65</f>
        <v>0</v>
      </c>
      <c r="P69" s="124">
        <f aca="true" t="shared" si="29" ref="P69:X69">O69+P63-P65</f>
        <v>0</v>
      </c>
      <c r="Q69" s="124">
        <f t="shared" si="29"/>
        <v>0</v>
      </c>
      <c r="R69" s="124">
        <f t="shared" si="29"/>
        <v>0</v>
      </c>
      <c r="S69" s="124">
        <f t="shared" si="29"/>
        <v>0</v>
      </c>
      <c r="T69" s="124">
        <f t="shared" si="29"/>
        <v>0</v>
      </c>
      <c r="U69" s="124">
        <f t="shared" si="29"/>
        <v>0</v>
      </c>
      <c r="V69" s="124">
        <f t="shared" si="29"/>
        <v>0</v>
      </c>
      <c r="W69" s="124">
        <f t="shared" si="29"/>
        <v>0</v>
      </c>
      <c r="X69" s="125">
        <f t="shared" si="29"/>
        <v>0</v>
      </c>
    </row>
    <row r="70" spans="1:24" ht="12.75">
      <c r="A70" s="304"/>
      <c r="B70" s="307"/>
      <c r="C70" s="91" t="s">
        <v>84</v>
      </c>
      <c r="D70" s="177"/>
      <c r="E70" s="124">
        <f aca="true" t="shared" si="30" ref="E70:N70">D70+E64-E66</f>
        <v>0</v>
      </c>
      <c r="F70" s="124">
        <f t="shared" si="30"/>
        <v>0</v>
      </c>
      <c r="G70" s="124">
        <f t="shared" si="30"/>
        <v>0</v>
      </c>
      <c r="H70" s="124">
        <f t="shared" si="30"/>
        <v>0</v>
      </c>
      <c r="I70" s="124">
        <f t="shared" si="30"/>
        <v>0</v>
      </c>
      <c r="J70" s="124">
        <f t="shared" si="30"/>
        <v>0</v>
      </c>
      <c r="K70" s="124">
        <f t="shared" si="30"/>
        <v>0</v>
      </c>
      <c r="L70" s="124">
        <f t="shared" si="30"/>
        <v>0</v>
      </c>
      <c r="M70" s="124">
        <f t="shared" si="30"/>
        <v>0</v>
      </c>
      <c r="N70" s="124">
        <f t="shared" si="30"/>
        <v>0</v>
      </c>
      <c r="O70" s="124">
        <f aca="true" t="shared" si="31" ref="O70:X70">N70+O64-O66</f>
        <v>0</v>
      </c>
      <c r="P70" s="124">
        <f t="shared" si="31"/>
        <v>0</v>
      </c>
      <c r="Q70" s="124">
        <f t="shared" si="31"/>
        <v>0</v>
      </c>
      <c r="R70" s="124">
        <f t="shared" si="31"/>
        <v>0</v>
      </c>
      <c r="S70" s="124">
        <f t="shared" si="31"/>
        <v>0</v>
      </c>
      <c r="T70" s="124">
        <f t="shared" si="31"/>
        <v>0</v>
      </c>
      <c r="U70" s="124">
        <f t="shared" si="31"/>
        <v>0</v>
      </c>
      <c r="V70" s="124">
        <f t="shared" si="31"/>
        <v>0</v>
      </c>
      <c r="W70" s="124">
        <f t="shared" si="31"/>
        <v>0</v>
      </c>
      <c r="X70" s="124">
        <f t="shared" si="31"/>
        <v>0</v>
      </c>
    </row>
    <row r="71" spans="1:24" ht="12.75">
      <c r="A71" s="302" t="s">
        <v>116</v>
      </c>
      <c r="B71" s="305"/>
      <c r="C71" s="110" t="s">
        <v>94</v>
      </c>
      <c r="D71" s="173" t="s">
        <v>44</v>
      </c>
      <c r="E71" s="126"/>
      <c r="F71" s="126"/>
      <c r="G71" s="126"/>
      <c r="H71" s="126"/>
      <c r="I71" s="126"/>
      <c r="J71" s="126"/>
      <c r="K71" s="126"/>
      <c r="L71" s="126"/>
      <c r="M71" s="126"/>
      <c r="N71" s="126"/>
      <c r="O71" s="126"/>
      <c r="P71" s="126"/>
      <c r="Q71" s="126"/>
      <c r="R71" s="126"/>
      <c r="S71" s="126"/>
      <c r="T71" s="126"/>
      <c r="U71" s="126"/>
      <c r="V71" s="126"/>
      <c r="W71" s="126"/>
      <c r="X71" s="127"/>
    </row>
    <row r="72" spans="1:24" ht="12.75">
      <c r="A72" s="303"/>
      <c r="B72" s="306"/>
      <c r="C72" s="109" t="s">
        <v>84</v>
      </c>
      <c r="D72" s="173" t="s">
        <v>44</v>
      </c>
      <c r="E72" s="126"/>
      <c r="F72" s="126"/>
      <c r="G72" s="126"/>
      <c r="H72" s="126"/>
      <c r="I72" s="126"/>
      <c r="J72" s="126"/>
      <c r="K72" s="126"/>
      <c r="L72" s="126"/>
      <c r="M72" s="126"/>
      <c r="N72" s="126"/>
      <c r="O72" s="126"/>
      <c r="P72" s="126"/>
      <c r="Q72" s="126"/>
      <c r="R72" s="126"/>
      <c r="S72" s="126"/>
      <c r="T72" s="126"/>
      <c r="U72" s="126"/>
      <c r="V72" s="126"/>
      <c r="W72" s="126"/>
      <c r="X72" s="127"/>
    </row>
    <row r="73" spans="1:24" ht="12.75">
      <c r="A73" s="303"/>
      <c r="B73" s="306"/>
      <c r="C73" s="90" t="s">
        <v>93</v>
      </c>
      <c r="D73" s="173" t="s">
        <v>44</v>
      </c>
      <c r="E73" s="124"/>
      <c r="F73" s="124"/>
      <c r="G73" s="124"/>
      <c r="H73" s="124"/>
      <c r="I73" s="124"/>
      <c r="J73" s="124"/>
      <c r="K73" s="124"/>
      <c r="L73" s="124"/>
      <c r="M73" s="124"/>
      <c r="N73" s="124"/>
      <c r="O73" s="124"/>
      <c r="P73" s="124"/>
      <c r="Q73" s="124"/>
      <c r="R73" s="124"/>
      <c r="S73" s="124"/>
      <c r="T73" s="124"/>
      <c r="U73" s="124"/>
      <c r="V73" s="124"/>
      <c r="W73" s="124"/>
      <c r="X73" s="125"/>
    </row>
    <row r="74" spans="1:24" ht="12.75">
      <c r="A74" s="303"/>
      <c r="B74" s="306"/>
      <c r="C74" s="91" t="s">
        <v>84</v>
      </c>
      <c r="D74" s="173" t="s">
        <v>44</v>
      </c>
      <c r="E74" s="124"/>
      <c r="F74" s="124"/>
      <c r="G74" s="124"/>
      <c r="H74" s="124"/>
      <c r="I74" s="124"/>
      <c r="J74" s="124"/>
      <c r="K74" s="124"/>
      <c r="L74" s="124"/>
      <c r="M74" s="124"/>
      <c r="N74" s="124"/>
      <c r="O74" s="124"/>
      <c r="P74" s="124"/>
      <c r="Q74" s="124"/>
      <c r="R74" s="124"/>
      <c r="S74" s="124"/>
      <c r="T74" s="124"/>
      <c r="U74" s="124"/>
      <c r="V74" s="124"/>
      <c r="W74" s="124"/>
      <c r="X74" s="125"/>
    </row>
    <row r="75" spans="1:24" ht="12.75">
      <c r="A75" s="303"/>
      <c r="B75" s="306"/>
      <c r="C75" s="90" t="s">
        <v>85</v>
      </c>
      <c r="D75" s="173" t="s">
        <v>44</v>
      </c>
      <c r="E75" s="124"/>
      <c r="F75" s="124"/>
      <c r="G75" s="124"/>
      <c r="H75" s="124"/>
      <c r="I75" s="124"/>
      <c r="J75" s="124"/>
      <c r="K75" s="124"/>
      <c r="L75" s="124"/>
      <c r="M75" s="124"/>
      <c r="N75" s="124"/>
      <c r="O75" s="124"/>
      <c r="P75" s="124"/>
      <c r="Q75" s="124"/>
      <c r="R75" s="124"/>
      <c r="S75" s="124"/>
      <c r="T75" s="124"/>
      <c r="U75" s="124"/>
      <c r="V75" s="124"/>
      <c r="W75" s="124"/>
      <c r="X75" s="125"/>
    </row>
    <row r="76" spans="1:24" ht="12.75">
      <c r="A76" s="303"/>
      <c r="B76" s="306"/>
      <c r="C76" s="91" t="s">
        <v>84</v>
      </c>
      <c r="D76" s="173" t="s">
        <v>44</v>
      </c>
      <c r="E76" s="124"/>
      <c r="F76" s="124"/>
      <c r="G76" s="124"/>
      <c r="H76" s="124"/>
      <c r="I76" s="124"/>
      <c r="J76" s="124"/>
      <c r="K76" s="124"/>
      <c r="L76" s="124"/>
      <c r="M76" s="124"/>
      <c r="N76" s="124"/>
      <c r="O76" s="124"/>
      <c r="P76" s="124"/>
      <c r="Q76" s="124"/>
      <c r="R76" s="124"/>
      <c r="S76" s="124"/>
      <c r="T76" s="124"/>
      <c r="U76" s="124"/>
      <c r="V76" s="124"/>
      <c r="W76" s="124"/>
      <c r="X76" s="125"/>
    </row>
    <row r="77" spans="1:24" ht="12.75">
      <c r="A77" s="303"/>
      <c r="B77" s="306"/>
      <c r="C77" s="171" t="s">
        <v>110</v>
      </c>
      <c r="D77" s="176"/>
      <c r="E77" s="124">
        <f>D77+E71-E73</f>
        <v>0</v>
      </c>
      <c r="F77" s="124">
        <f aca="true" t="shared" si="32" ref="F77:N77">E77+F71-F73</f>
        <v>0</v>
      </c>
      <c r="G77" s="124">
        <f t="shared" si="32"/>
        <v>0</v>
      </c>
      <c r="H77" s="124">
        <f t="shared" si="32"/>
        <v>0</v>
      </c>
      <c r="I77" s="124">
        <f t="shared" si="32"/>
        <v>0</v>
      </c>
      <c r="J77" s="124">
        <f t="shared" si="32"/>
        <v>0</v>
      </c>
      <c r="K77" s="124">
        <f t="shared" si="32"/>
        <v>0</v>
      </c>
      <c r="L77" s="124">
        <f t="shared" si="32"/>
        <v>0</v>
      </c>
      <c r="M77" s="124">
        <f t="shared" si="32"/>
        <v>0</v>
      </c>
      <c r="N77" s="124">
        <f t="shared" si="32"/>
        <v>0</v>
      </c>
      <c r="O77" s="124">
        <f>N77+O71-O73</f>
        <v>0</v>
      </c>
      <c r="P77" s="124">
        <f aca="true" t="shared" si="33" ref="P77:X77">O77+P71-P73</f>
        <v>0</v>
      </c>
      <c r="Q77" s="124">
        <f t="shared" si="33"/>
        <v>0</v>
      </c>
      <c r="R77" s="124">
        <f t="shared" si="33"/>
        <v>0</v>
      </c>
      <c r="S77" s="124">
        <f t="shared" si="33"/>
        <v>0</v>
      </c>
      <c r="T77" s="124">
        <f t="shared" si="33"/>
        <v>0</v>
      </c>
      <c r="U77" s="124">
        <f t="shared" si="33"/>
        <v>0</v>
      </c>
      <c r="V77" s="124">
        <f t="shared" si="33"/>
        <v>0</v>
      </c>
      <c r="W77" s="124">
        <f t="shared" si="33"/>
        <v>0</v>
      </c>
      <c r="X77" s="125">
        <f t="shared" si="33"/>
        <v>0</v>
      </c>
    </row>
    <row r="78" spans="1:24" ht="12.75">
      <c r="A78" s="304"/>
      <c r="B78" s="307"/>
      <c r="C78" s="91" t="s">
        <v>84</v>
      </c>
      <c r="D78" s="177"/>
      <c r="E78" s="124">
        <f aca="true" t="shared" si="34" ref="E78:N78">D78+E72-E74</f>
        <v>0</v>
      </c>
      <c r="F78" s="124">
        <f t="shared" si="34"/>
        <v>0</v>
      </c>
      <c r="G78" s="124">
        <f t="shared" si="34"/>
        <v>0</v>
      </c>
      <c r="H78" s="124">
        <f t="shared" si="34"/>
        <v>0</v>
      </c>
      <c r="I78" s="124">
        <f t="shared" si="34"/>
        <v>0</v>
      </c>
      <c r="J78" s="124">
        <f t="shared" si="34"/>
        <v>0</v>
      </c>
      <c r="K78" s="124">
        <f t="shared" si="34"/>
        <v>0</v>
      </c>
      <c r="L78" s="124">
        <f t="shared" si="34"/>
        <v>0</v>
      </c>
      <c r="M78" s="124">
        <f t="shared" si="34"/>
        <v>0</v>
      </c>
      <c r="N78" s="124">
        <f t="shared" si="34"/>
        <v>0</v>
      </c>
      <c r="O78" s="124">
        <f aca="true" t="shared" si="35" ref="O78:X78">N78+O72-O74</f>
        <v>0</v>
      </c>
      <c r="P78" s="124">
        <f t="shared" si="35"/>
        <v>0</v>
      </c>
      <c r="Q78" s="124">
        <f t="shared" si="35"/>
        <v>0</v>
      </c>
      <c r="R78" s="124">
        <f t="shared" si="35"/>
        <v>0</v>
      </c>
      <c r="S78" s="124">
        <f t="shared" si="35"/>
        <v>0</v>
      </c>
      <c r="T78" s="124">
        <f t="shared" si="35"/>
        <v>0</v>
      </c>
      <c r="U78" s="124">
        <f t="shared" si="35"/>
        <v>0</v>
      </c>
      <c r="V78" s="124">
        <f t="shared" si="35"/>
        <v>0</v>
      </c>
      <c r="W78" s="124">
        <f t="shared" si="35"/>
        <v>0</v>
      </c>
      <c r="X78" s="124">
        <f t="shared" si="35"/>
        <v>0</v>
      </c>
    </row>
    <row r="79" spans="1:24" ht="12.75">
      <c r="A79" s="308" t="s">
        <v>117</v>
      </c>
      <c r="B79" s="305"/>
      <c r="C79" s="110" t="s">
        <v>94</v>
      </c>
      <c r="D79" s="173" t="s">
        <v>44</v>
      </c>
      <c r="E79" s="126"/>
      <c r="F79" s="126"/>
      <c r="G79" s="126"/>
      <c r="H79" s="126"/>
      <c r="I79" s="126"/>
      <c r="J79" s="126"/>
      <c r="K79" s="126"/>
      <c r="L79" s="126"/>
      <c r="M79" s="126"/>
      <c r="N79" s="126"/>
      <c r="O79" s="126"/>
      <c r="P79" s="126"/>
      <c r="Q79" s="126"/>
      <c r="R79" s="126"/>
      <c r="S79" s="126"/>
      <c r="T79" s="126"/>
      <c r="U79" s="126"/>
      <c r="V79" s="126"/>
      <c r="W79" s="126"/>
      <c r="X79" s="127"/>
    </row>
    <row r="80" spans="1:24" ht="12.75">
      <c r="A80" s="309"/>
      <c r="B80" s="306"/>
      <c r="C80" s="109" t="s">
        <v>84</v>
      </c>
      <c r="D80" s="173" t="s">
        <v>44</v>
      </c>
      <c r="E80" s="126"/>
      <c r="F80" s="126"/>
      <c r="G80" s="126"/>
      <c r="H80" s="126"/>
      <c r="I80" s="126"/>
      <c r="J80" s="126"/>
      <c r="K80" s="126"/>
      <c r="L80" s="126"/>
      <c r="M80" s="126"/>
      <c r="N80" s="126"/>
      <c r="O80" s="126"/>
      <c r="P80" s="126"/>
      <c r="Q80" s="126"/>
      <c r="R80" s="126"/>
      <c r="S80" s="126"/>
      <c r="T80" s="126"/>
      <c r="U80" s="126"/>
      <c r="V80" s="126"/>
      <c r="W80" s="126"/>
      <c r="X80" s="127"/>
    </row>
    <row r="81" spans="1:24" ht="12.75">
      <c r="A81" s="309"/>
      <c r="B81" s="306"/>
      <c r="C81" s="90" t="s">
        <v>93</v>
      </c>
      <c r="D81" s="173" t="s">
        <v>44</v>
      </c>
      <c r="E81" s="122"/>
      <c r="F81" s="122"/>
      <c r="G81" s="122"/>
      <c r="H81" s="122"/>
      <c r="I81" s="122"/>
      <c r="J81" s="122"/>
      <c r="K81" s="122"/>
      <c r="L81" s="122"/>
      <c r="M81" s="122"/>
      <c r="N81" s="122"/>
      <c r="O81" s="122"/>
      <c r="P81" s="122"/>
      <c r="Q81" s="122"/>
      <c r="R81" s="122"/>
      <c r="S81" s="122"/>
      <c r="T81" s="122"/>
      <c r="U81" s="122"/>
      <c r="V81" s="122"/>
      <c r="W81" s="122"/>
      <c r="X81" s="123"/>
    </row>
    <row r="82" spans="1:24" ht="12.75">
      <c r="A82" s="309"/>
      <c r="B82" s="306"/>
      <c r="C82" s="91" t="s">
        <v>84</v>
      </c>
      <c r="D82" s="173" t="s">
        <v>44</v>
      </c>
      <c r="E82" s="124"/>
      <c r="F82" s="124"/>
      <c r="G82" s="124"/>
      <c r="H82" s="124"/>
      <c r="I82" s="124"/>
      <c r="J82" s="124"/>
      <c r="K82" s="124"/>
      <c r="L82" s="124"/>
      <c r="M82" s="124"/>
      <c r="N82" s="124"/>
      <c r="O82" s="124"/>
      <c r="P82" s="124"/>
      <c r="Q82" s="124"/>
      <c r="R82" s="124"/>
      <c r="S82" s="124"/>
      <c r="T82" s="124"/>
      <c r="U82" s="124"/>
      <c r="V82" s="124"/>
      <c r="W82" s="124"/>
      <c r="X82" s="125"/>
    </row>
    <row r="83" spans="1:24" ht="12.75">
      <c r="A83" s="309"/>
      <c r="B83" s="306"/>
      <c r="C83" s="90" t="s">
        <v>85</v>
      </c>
      <c r="D83" s="173" t="s">
        <v>44</v>
      </c>
      <c r="E83" s="122"/>
      <c r="F83" s="122"/>
      <c r="G83" s="122"/>
      <c r="H83" s="122"/>
      <c r="I83" s="122"/>
      <c r="J83" s="122"/>
      <c r="K83" s="122"/>
      <c r="L83" s="122"/>
      <c r="M83" s="122"/>
      <c r="N83" s="122"/>
      <c r="O83" s="122"/>
      <c r="P83" s="122"/>
      <c r="Q83" s="122"/>
      <c r="R83" s="122"/>
      <c r="S83" s="122"/>
      <c r="T83" s="122"/>
      <c r="U83" s="122"/>
      <c r="V83" s="122"/>
      <c r="W83" s="122"/>
      <c r="X83" s="123"/>
    </row>
    <row r="84" spans="1:24" ht="12.75">
      <c r="A84" s="309"/>
      <c r="B84" s="306"/>
      <c r="C84" s="91" t="s">
        <v>84</v>
      </c>
      <c r="D84" s="173" t="s">
        <v>44</v>
      </c>
      <c r="E84" s="129"/>
      <c r="F84" s="129"/>
      <c r="G84" s="129"/>
      <c r="H84" s="129"/>
      <c r="I84" s="129"/>
      <c r="J84" s="129"/>
      <c r="K84" s="129"/>
      <c r="L84" s="129"/>
      <c r="M84" s="129"/>
      <c r="N84" s="129"/>
      <c r="O84" s="129"/>
      <c r="P84" s="129"/>
      <c r="Q84" s="129"/>
      <c r="R84" s="129"/>
      <c r="S84" s="129"/>
      <c r="T84" s="129"/>
      <c r="U84" s="129"/>
      <c r="V84" s="129"/>
      <c r="W84" s="129"/>
      <c r="X84" s="130"/>
    </row>
    <row r="85" spans="1:24" ht="12.75">
      <c r="A85" s="309"/>
      <c r="B85" s="306"/>
      <c r="C85" s="171" t="s">
        <v>110</v>
      </c>
      <c r="D85" s="176"/>
      <c r="E85" s="129">
        <f aca="true" t="shared" si="36" ref="E85:N85">D85+E79-E81</f>
        <v>0</v>
      </c>
      <c r="F85" s="129">
        <f t="shared" si="36"/>
        <v>0</v>
      </c>
      <c r="G85" s="129">
        <f t="shared" si="36"/>
        <v>0</v>
      </c>
      <c r="H85" s="129">
        <f t="shared" si="36"/>
        <v>0</v>
      </c>
      <c r="I85" s="129">
        <f t="shared" si="36"/>
        <v>0</v>
      </c>
      <c r="J85" s="129">
        <f t="shared" si="36"/>
        <v>0</v>
      </c>
      <c r="K85" s="129">
        <f t="shared" si="36"/>
        <v>0</v>
      </c>
      <c r="L85" s="129">
        <f t="shared" si="36"/>
        <v>0</v>
      </c>
      <c r="M85" s="129">
        <f t="shared" si="36"/>
        <v>0</v>
      </c>
      <c r="N85" s="129">
        <f t="shared" si="36"/>
        <v>0</v>
      </c>
      <c r="O85" s="129">
        <f aca="true" t="shared" si="37" ref="O85:X85">N85+O79-O81</f>
        <v>0</v>
      </c>
      <c r="P85" s="129">
        <f t="shared" si="37"/>
        <v>0</v>
      </c>
      <c r="Q85" s="129">
        <f t="shared" si="37"/>
        <v>0</v>
      </c>
      <c r="R85" s="129">
        <f t="shared" si="37"/>
        <v>0</v>
      </c>
      <c r="S85" s="129">
        <f t="shared" si="37"/>
        <v>0</v>
      </c>
      <c r="T85" s="129">
        <f t="shared" si="37"/>
        <v>0</v>
      </c>
      <c r="U85" s="129">
        <f t="shared" si="37"/>
        <v>0</v>
      </c>
      <c r="V85" s="129">
        <f t="shared" si="37"/>
        <v>0</v>
      </c>
      <c r="W85" s="129">
        <f t="shared" si="37"/>
        <v>0</v>
      </c>
      <c r="X85" s="130">
        <f t="shared" si="37"/>
        <v>0</v>
      </c>
    </row>
    <row r="86" spans="1:24" ht="12.75">
      <c r="A86" s="309"/>
      <c r="B86" s="306"/>
      <c r="C86" s="91" t="s">
        <v>84</v>
      </c>
      <c r="D86" s="91"/>
      <c r="E86" s="124">
        <f aca="true" t="shared" si="38" ref="E86:N86">D86+E80-E82</f>
        <v>0</v>
      </c>
      <c r="F86" s="124">
        <f t="shared" si="38"/>
        <v>0</v>
      </c>
      <c r="G86" s="124">
        <f t="shared" si="38"/>
        <v>0</v>
      </c>
      <c r="H86" s="124">
        <f t="shared" si="38"/>
        <v>0</v>
      </c>
      <c r="I86" s="124">
        <f t="shared" si="38"/>
        <v>0</v>
      </c>
      <c r="J86" s="124">
        <f t="shared" si="38"/>
        <v>0</v>
      </c>
      <c r="K86" s="124">
        <f t="shared" si="38"/>
        <v>0</v>
      </c>
      <c r="L86" s="124">
        <f t="shared" si="38"/>
        <v>0</v>
      </c>
      <c r="M86" s="124">
        <f t="shared" si="38"/>
        <v>0</v>
      </c>
      <c r="N86" s="124">
        <f t="shared" si="38"/>
        <v>0</v>
      </c>
      <c r="O86" s="124">
        <f aca="true" t="shared" si="39" ref="O86:X86">N86+O80-O82</f>
        <v>0</v>
      </c>
      <c r="P86" s="124">
        <f t="shared" si="39"/>
        <v>0</v>
      </c>
      <c r="Q86" s="124">
        <f t="shared" si="39"/>
        <v>0</v>
      </c>
      <c r="R86" s="124">
        <f t="shared" si="39"/>
        <v>0</v>
      </c>
      <c r="S86" s="124">
        <f t="shared" si="39"/>
        <v>0</v>
      </c>
      <c r="T86" s="124">
        <f t="shared" si="39"/>
        <v>0</v>
      </c>
      <c r="U86" s="124">
        <f t="shared" si="39"/>
        <v>0</v>
      </c>
      <c r="V86" s="124">
        <f t="shared" si="39"/>
        <v>0</v>
      </c>
      <c r="W86" s="124">
        <f t="shared" si="39"/>
        <v>0</v>
      </c>
      <c r="X86" s="124">
        <f t="shared" si="39"/>
        <v>0</v>
      </c>
    </row>
    <row r="87" spans="1:24" ht="12.75">
      <c r="A87" s="308"/>
      <c r="B87" s="314" t="s">
        <v>91</v>
      </c>
      <c r="C87" s="113" t="s">
        <v>94</v>
      </c>
      <c r="D87" s="172" t="s">
        <v>44</v>
      </c>
      <c r="E87" s="107">
        <f aca="true" t="shared" si="40" ref="E87:N87">E7+E15+E23+E31+E39+E47+E55+E63+E71+E79</f>
        <v>0</v>
      </c>
      <c r="F87" s="107">
        <f t="shared" si="40"/>
        <v>0</v>
      </c>
      <c r="G87" s="107">
        <f t="shared" si="40"/>
        <v>0</v>
      </c>
      <c r="H87" s="107">
        <f t="shared" si="40"/>
        <v>0</v>
      </c>
      <c r="I87" s="107">
        <f t="shared" si="40"/>
        <v>0</v>
      </c>
      <c r="J87" s="107">
        <f t="shared" si="40"/>
        <v>0</v>
      </c>
      <c r="K87" s="107">
        <f t="shared" si="40"/>
        <v>0</v>
      </c>
      <c r="L87" s="107">
        <f t="shared" si="40"/>
        <v>0</v>
      </c>
      <c r="M87" s="107">
        <f t="shared" si="40"/>
        <v>0</v>
      </c>
      <c r="N87" s="107">
        <f t="shared" si="40"/>
        <v>0</v>
      </c>
      <c r="O87" s="107">
        <f aca="true" t="shared" si="41" ref="O87:X87">O7+O15+O23+O31+O39+O47+O55+O63+O71+O79</f>
        <v>0</v>
      </c>
      <c r="P87" s="107">
        <f t="shared" si="41"/>
        <v>0</v>
      </c>
      <c r="Q87" s="107">
        <f t="shared" si="41"/>
        <v>0</v>
      </c>
      <c r="R87" s="107">
        <f t="shared" si="41"/>
        <v>0</v>
      </c>
      <c r="S87" s="107">
        <f t="shared" si="41"/>
        <v>0</v>
      </c>
      <c r="T87" s="107">
        <f t="shared" si="41"/>
        <v>0</v>
      </c>
      <c r="U87" s="107">
        <f t="shared" si="41"/>
        <v>0</v>
      </c>
      <c r="V87" s="107">
        <f t="shared" si="41"/>
        <v>0</v>
      </c>
      <c r="W87" s="107">
        <f t="shared" si="41"/>
        <v>0</v>
      </c>
      <c r="X87" s="119">
        <f t="shared" si="41"/>
        <v>0</v>
      </c>
    </row>
    <row r="88" spans="1:24" ht="12.75">
      <c r="A88" s="309"/>
      <c r="B88" s="315"/>
      <c r="C88" s="106" t="s">
        <v>84</v>
      </c>
      <c r="D88" s="172" t="s">
        <v>44</v>
      </c>
      <c r="E88" s="105">
        <f aca="true" t="shared" si="42" ref="E88:N88">E8+E16+E24+E32+E40+E48+E56+E64+E72+E80</f>
        <v>0</v>
      </c>
      <c r="F88" s="105">
        <f t="shared" si="42"/>
        <v>0</v>
      </c>
      <c r="G88" s="105">
        <f t="shared" si="42"/>
        <v>0</v>
      </c>
      <c r="H88" s="105">
        <f t="shared" si="42"/>
        <v>0</v>
      </c>
      <c r="I88" s="105">
        <f t="shared" si="42"/>
        <v>0</v>
      </c>
      <c r="J88" s="105">
        <f t="shared" si="42"/>
        <v>0</v>
      </c>
      <c r="K88" s="105">
        <f t="shared" si="42"/>
        <v>0</v>
      </c>
      <c r="L88" s="105">
        <f t="shared" si="42"/>
        <v>0</v>
      </c>
      <c r="M88" s="105">
        <f t="shared" si="42"/>
        <v>0</v>
      </c>
      <c r="N88" s="105">
        <f t="shared" si="42"/>
        <v>0</v>
      </c>
      <c r="O88" s="105">
        <f aca="true" t="shared" si="43" ref="O88:X88">O8+O16+O24+O32+O40+O48+O56+O64+O72+O80</f>
        <v>0</v>
      </c>
      <c r="P88" s="105">
        <f t="shared" si="43"/>
        <v>0</v>
      </c>
      <c r="Q88" s="105">
        <f t="shared" si="43"/>
        <v>0</v>
      </c>
      <c r="R88" s="105">
        <f t="shared" si="43"/>
        <v>0</v>
      </c>
      <c r="S88" s="105">
        <f t="shared" si="43"/>
        <v>0</v>
      </c>
      <c r="T88" s="105">
        <f t="shared" si="43"/>
        <v>0</v>
      </c>
      <c r="U88" s="105">
        <f t="shared" si="43"/>
        <v>0</v>
      </c>
      <c r="V88" s="105">
        <f t="shared" si="43"/>
        <v>0</v>
      </c>
      <c r="W88" s="105">
        <f t="shared" si="43"/>
        <v>0</v>
      </c>
      <c r="X88" s="117">
        <f t="shared" si="43"/>
        <v>0</v>
      </c>
    </row>
    <row r="89" spans="1:24" ht="12.75">
      <c r="A89" s="309"/>
      <c r="B89" s="315"/>
      <c r="C89" s="93" t="s">
        <v>93</v>
      </c>
      <c r="D89" s="174" t="s">
        <v>44</v>
      </c>
      <c r="E89" s="93">
        <f aca="true" t="shared" si="44" ref="E89:N89">E9+E17+E25+E33+E41+E49+E57+E65+E73+E81</f>
        <v>0</v>
      </c>
      <c r="F89" s="93">
        <f t="shared" si="44"/>
        <v>0</v>
      </c>
      <c r="G89" s="93">
        <f t="shared" si="44"/>
        <v>0</v>
      </c>
      <c r="H89" s="93">
        <f t="shared" si="44"/>
        <v>0</v>
      </c>
      <c r="I89" s="93">
        <f t="shared" si="44"/>
        <v>0</v>
      </c>
      <c r="J89" s="93">
        <f t="shared" si="44"/>
        <v>0</v>
      </c>
      <c r="K89" s="93">
        <f t="shared" si="44"/>
        <v>0</v>
      </c>
      <c r="L89" s="93">
        <f t="shared" si="44"/>
        <v>0</v>
      </c>
      <c r="M89" s="93">
        <f t="shared" si="44"/>
        <v>0</v>
      </c>
      <c r="N89" s="93">
        <f t="shared" si="44"/>
        <v>0</v>
      </c>
      <c r="O89" s="93">
        <f aca="true" t="shared" si="45" ref="O89:X89">O9+O17+O25+O33+O41+O49+O57+O65+O73+O81</f>
        <v>0</v>
      </c>
      <c r="P89" s="93">
        <f t="shared" si="45"/>
        <v>0</v>
      </c>
      <c r="Q89" s="93">
        <f t="shared" si="45"/>
        <v>0</v>
      </c>
      <c r="R89" s="93">
        <f t="shared" si="45"/>
        <v>0</v>
      </c>
      <c r="S89" s="93">
        <f t="shared" si="45"/>
        <v>0</v>
      </c>
      <c r="T89" s="93">
        <f t="shared" si="45"/>
        <v>0</v>
      </c>
      <c r="U89" s="93">
        <f t="shared" si="45"/>
        <v>0</v>
      </c>
      <c r="V89" s="93">
        <f t="shared" si="45"/>
        <v>0</v>
      </c>
      <c r="W89" s="93">
        <f t="shared" si="45"/>
        <v>0</v>
      </c>
      <c r="X89" s="96">
        <f t="shared" si="45"/>
        <v>0</v>
      </c>
    </row>
    <row r="90" spans="1:24" ht="12.75">
      <c r="A90" s="309"/>
      <c r="B90" s="315"/>
      <c r="C90" s="94" t="s">
        <v>84</v>
      </c>
      <c r="D90" s="174" t="s">
        <v>44</v>
      </c>
      <c r="E90" s="95">
        <f aca="true" t="shared" si="46" ref="E90:N90">E10+E18+E26+E34+E42+E50+E58+E66+E74+E82</f>
        <v>0</v>
      </c>
      <c r="F90" s="95">
        <f t="shared" si="46"/>
        <v>0</v>
      </c>
      <c r="G90" s="95">
        <f t="shared" si="46"/>
        <v>0</v>
      </c>
      <c r="H90" s="95">
        <f t="shared" si="46"/>
        <v>0</v>
      </c>
      <c r="I90" s="95">
        <f t="shared" si="46"/>
        <v>0</v>
      </c>
      <c r="J90" s="95">
        <f t="shared" si="46"/>
        <v>0</v>
      </c>
      <c r="K90" s="95">
        <f t="shared" si="46"/>
        <v>0</v>
      </c>
      <c r="L90" s="95">
        <f t="shared" si="46"/>
        <v>0</v>
      </c>
      <c r="M90" s="95">
        <f t="shared" si="46"/>
        <v>0</v>
      </c>
      <c r="N90" s="95">
        <f t="shared" si="46"/>
        <v>0</v>
      </c>
      <c r="O90" s="95">
        <f aca="true" t="shared" si="47" ref="O90:X90">O10+O18+O26+O34+O42+O50+O58+O66+O74+O82</f>
        <v>0</v>
      </c>
      <c r="P90" s="95">
        <f t="shared" si="47"/>
        <v>0</v>
      </c>
      <c r="Q90" s="95">
        <f t="shared" si="47"/>
        <v>0</v>
      </c>
      <c r="R90" s="95">
        <f t="shared" si="47"/>
        <v>0</v>
      </c>
      <c r="S90" s="95">
        <f t="shared" si="47"/>
        <v>0</v>
      </c>
      <c r="T90" s="95">
        <f t="shared" si="47"/>
        <v>0</v>
      </c>
      <c r="U90" s="95">
        <f t="shared" si="47"/>
        <v>0</v>
      </c>
      <c r="V90" s="95">
        <f t="shared" si="47"/>
        <v>0</v>
      </c>
      <c r="W90" s="95">
        <f t="shared" si="47"/>
        <v>0</v>
      </c>
      <c r="X90" s="82">
        <f t="shared" si="47"/>
        <v>0</v>
      </c>
    </row>
    <row r="91" spans="1:24" ht="12.75">
      <c r="A91" s="309"/>
      <c r="B91" s="315"/>
      <c r="C91" s="93" t="s">
        <v>92</v>
      </c>
      <c r="D91" s="174" t="s">
        <v>44</v>
      </c>
      <c r="E91" s="93">
        <f aca="true" t="shared" si="48" ref="E91:N91">E11+E19+E27+E35+E43+E51+E59+E67+E75+E83</f>
        <v>0</v>
      </c>
      <c r="F91" s="93">
        <f t="shared" si="48"/>
        <v>0</v>
      </c>
      <c r="G91" s="93">
        <f t="shared" si="48"/>
        <v>0</v>
      </c>
      <c r="H91" s="93">
        <f t="shared" si="48"/>
        <v>0</v>
      </c>
      <c r="I91" s="93">
        <f t="shared" si="48"/>
        <v>0</v>
      </c>
      <c r="J91" s="93">
        <f t="shared" si="48"/>
        <v>0</v>
      </c>
      <c r="K91" s="93">
        <f t="shared" si="48"/>
        <v>0</v>
      </c>
      <c r="L91" s="93">
        <f t="shared" si="48"/>
        <v>0</v>
      </c>
      <c r="M91" s="93">
        <f t="shared" si="48"/>
        <v>0</v>
      </c>
      <c r="N91" s="93">
        <f t="shared" si="48"/>
        <v>0</v>
      </c>
      <c r="O91" s="93">
        <f aca="true" t="shared" si="49" ref="O91:X91">O11+O19+O27+O35+O43+O51+O59+O67+O75+O83</f>
        <v>0</v>
      </c>
      <c r="P91" s="93">
        <f t="shared" si="49"/>
        <v>0</v>
      </c>
      <c r="Q91" s="93">
        <f t="shared" si="49"/>
        <v>0</v>
      </c>
      <c r="R91" s="93">
        <f t="shared" si="49"/>
        <v>0</v>
      </c>
      <c r="S91" s="93">
        <f t="shared" si="49"/>
        <v>0</v>
      </c>
      <c r="T91" s="93">
        <f t="shared" si="49"/>
        <v>0</v>
      </c>
      <c r="U91" s="93">
        <f t="shared" si="49"/>
        <v>0</v>
      </c>
      <c r="V91" s="93">
        <f t="shared" si="49"/>
        <v>0</v>
      </c>
      <c r="W91" s="93">
        <f t="shared" si="49"/>
        <v>0</v>
      </c>
      <c r="X91" s="96">
        <f t="shared" si="49"/>
        <v>0</v>
      </c>
    </row>
    <row r="92" spans="1:24" ht="12.75">
      <c r="A92" s="309"/>
      <c r="B92" s="315"/>
      <c r="C92" s="116" t="s">
        <v>84</v>
      </c>
      <c r="D92" s="175" t="s">
        <v>44</v>
      </c>
      <c r="E92" s="105">
        <f aca="true" t="shared" si="50" ref="E92:N92">E12+E20+E28+E36+E44+E52+E60+E68+E76+E84</f>
        <v>0</v>
      </c>
      <c r="F92" s="105">
        <f t="shared" si="50"/>
        <v>0</v>
      </c>
      <c r="G92" s="105">
        <f t="shared" si="50"/>
        <v>0</v>
      </c>
      <c r="H92" s="105">
        <f t="shared" si="50"/>
        <v>0</v>
      </c>
      <c r="I92" s="105">
        <f t="shared" si="50"/>
        <v>0</v>
      </c>
      <c r="J92" s="105">
        <f t="shared" si="50"/>
        <v>0</v>
      </c>
      <c r="K92" s="105">
        <f t="shared" si="50"/>
        <v>0</v>
      </c>
      <c r="L92" s="105">
        <f t="shared" si="50"/>
        <v>0</v>
      </c>
      <c r="M92" s="105">
        <f t="shared" si="50"/>
        <v>0</v>
      </c>
      <c r="N92" s="105">
        <f t="shared" si="50"/>
        <v>0</v>
      </c>
      <c r="O92" s="105">
        <f aca="true" t="shared" si="51" ref="O92:X92">O12+O20+O28+O36+O44+O52+O60+O68+O76+O84</f>
        <v>0</v>
      </c>
      <c r="P92" s="105">
        <f t="shared" si="51"/>
        <v>0</v>
      </c>
      <c r="Q92" s="105">
        <f t="shared" si="51"/>
        <v>0</v>
      </c>
      <c r="R92" s="105">
        <f t="shared" si="51"/>
        <v>0</v>
      </c>
      <c r="S92" s="105">
        <f t="shared" si="51"/>
        <v>0</v>
      </c>
      <c r="T92" s="105">
        <f t="shared" si="51"/>
        <v>0</v>
      </c>
      <c r="U92" s="105">
        <f t="shared" si="51"/>
        <v>0</v>
      </c>
      <c r="V92" s="105">
        <f t="shared" si="51"/>
        <v>0</v>
      </c>
      <c r="W92" s="105">
        <f t="shared" si="51"/>
        <v>0</v>
      </c>
      <c r="X92" s="117">
        <f t="shared" si="51"/>
        <v>0</v>
      </c>
    </row>
    <row r="93" spans="1:24" ht="12.75">
      <c r="A93" s="309"/>
      <c r="B93" s="315"/>
      <c r="C93" s="184" t="s">
        <v>110</v>
      </c>
      <c r="D93" s="105">
        <f>D13+D21+D29+D37+D45+D53+D61+D69+D77+D85</f>
        <v>0</v>
      </c>
      <c r="E93" s="105">
        <f aca="true" t="shared" si="52" ref="E93:N93">E13+E21+E29+E37+E45+E53+E61+E69+E77+E85</f>
        <v>0</v>
      </c>
      <c r="F93" s="105">
        <f t="shared" si="52"/>
        <v>0</v>
      </c>
      <c r="G93" s="105">
        <f t="shared" si="52"/>
        <v>0</v>
      </c>
      <c r="H93" s="105">
        <f t="shared" si="52"/>
        <v>0</v>
      </c>
      <c r="I93" s="105">
        <f t="shared" si="52"/>
        <v>0</v>
      </c>
      <c r="J93" s="105">
        <f t="shared" si="52"/>
        <v>0</v>
      </c>
      <c r="K93" s="105">
        <f t="shared" si="52"/>
        <v>0</v>
      </c>
      <c r="L93" s="105">
        <f t="shared" si="52"/>
        <v>0</v>
      </c>
      <c r="M93" s="105">
        <f t="shared" si="52"/>
        <v>0</v>
      </c>
      <c r="N93" s="105">
        <f t="shared" si="52"/>
        <v>0</v>
      </c>
      <c r="O93" s="105">
        <f aca="true" t="shared" si="53" ref="O93:X93">O13+O21+O29+O37+O45+O53+O61+O69+O77+O85</f>
        <v>0</v>
      </c>
      <c r="P93" s="105">
        <f t="shared" si="53"/>
        <v>0</v>
      </c>
      <c r="Q93" s="105">
        <f t="shared" si="53"/>
        <v>0</v>
      </c>
      <c r="R93" s="105">
        <f t="shared" si="53"/>
        <v>0</v>
      </c>
      <c r="S93" s="105">
        <f t="shared" si="53"/>
        <v>0</v>
      </c>
      <c r="T93" s="105">
        <f t="shared" si="53"/>
        <v>0</v>
      </c>
      <c r="U93" s="105">
        <f t="shared" si="53"/>
        <v>0</v>
      </c>
      <c r="V93" s="105">
        <f t="shared" si="53"/>
        <v>0</v>
      </c>
      <c r="W93" s="105">
        <f t="shared" si="53"/>
        <v>0</v>
      </c>
      <c r="X93" s="117">
        <f t="shared" si="53"/>
        <v>0</v>
      </c>
    </row>
    <row r="94" spans="1:24" ht="13.5" thickBot="1">
      <c r="A94" s="317"/>
      <c r="B94" s="316"/>
      <c r="C94" s="97" t="s">
        <v>84</v>
      </c>
      <c r="D94" s="133">
        <f>D14+D22+D30+D38+D46+D54+D62+D70+D78+D86</f>
        <v>0</v>
      </c>
      <c r="E94" s="133">
        <f aca="true" t="shared" si="54" ref="E94:N94">E14+E22+E30+E38+E46+E54+E62+E70+E78+E86</f>
        <v>0</v>
      </c>
      <c r="F94" s="133">
        <f t="shared" si="54"/>
        <v>0</v>
      </c>
      <c r="G94" s="133">
        <f t="shared" si="54"/>
        <v>0</v>
      </c>
      <c r="H94" s="133">
        <f t="shared" si="54"/>
        <v>0</v>
      </c>
      <c r="I94" s="133">
        <f t="shared" si="54"/>
        <v>0</v>
      </c>
      <c r="J94" s="133">
        <f t="shared" si="54"/>
        <v>0</v>
      </c>
      <c r="K94" s="133">
        <f t="shared" si="54"/>
        <v>0</v>
      </c>
      <c r="L94" s="133">
        <f t="shared" si="54"/>
        <v>0</v>
      </c>
      <c r="M94" s="133">
        <f t="shared" si="54"/>
        <v>0</v>
      </c>
      <c r="N94" s="133">
        <f t="shared" si="54"/>
        <v>0</v>
      </c>
      <c r="O94" s="133">
        <f aca="true" t="shared" si="55" ref="O94:X94">O14+O22+O30+O38+O46+O54+O62+O70+O78+O86</f>
        <v>0</v>
      </c>
      <c r="P94" s="133">
        <f t="shared" si="55"/>
        <v>0</v>
      </c>
      <c r="Q94" s="133">
        <f t="shared" si="55"/>
        <v>0</v>
      </c>
      <c r="R94" s="133">
        <f t="shared" si="55"/>
        <v>0</v>
      </c>
      <c r="S94" s="133">
        <f t="shared" si="55"/>
        <v>0</v>
      </c>
      <c r="T94" s="133">
        <f t="shared" si="55"/>
        <v>0</v>
      </c>
      <c r="U94" s="133">
        <f t="shared" si="55"/>
        <v>0</v>
      </c>
      <c r="V94" s="133">
        <f t="shared" si="55"/>
        <v>0</v>
      </c>
      <c r="W94" s="133">
        <f t="shared" si="55"/>
        <v>0</v>
      </c>
      <c r="X94" s="135">
        <f t="shared" si="55"/>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A27"/>
  <sheetViews>
    <sheetView showGridLines="0" tabSelected="1" workbookViewId="0" topLeftCell="A10">
      <selection activeCell="L27" sqref="L27"/>
    </sheetView>
  </sheetViews>
  <sheetFormatPr defaultColWidth="9.00390625" defaultRowHeight="12.75"/>
  <cols>
    <col min="1" max="1" width="4.625" style="0" customWidth="1"/>
    <col min="2" max="2" width="54.00390625" style="0" customWidth="1"/>
    <col min="3" max="3" width="24.25390625" style="0" customWidth="1"/>
    <col min="4" max="4" width="20.00390625" style="0" customWidth="1"/>
    <col min="5" max="5" width="17.875" style="0" customWidth="1"/>
    <col min="6" max="6" width="21.75390625" style="0" customWidth="1"/>
    <col min="7" max="7" width="17.00390625" style="0" customWidth="1"/>
    <col min="8" max="12" width="10.125" style="0" customWidth="1"/>
    <col min="13" max="13" width="12.125" style="0" customWidth="1"/>
    <col min="27" max="27" width="15.375" style="0" customWidth="1"/>
  </cols>
  <sheetData>
    <row r="1" ht="18">
      <c r="W1" s="252" t="s">
        <v>162</v>
      </c>
    </row>
    <row r="2" spans="4:23" ht="18">
      <c r="D2" s="9"/>
      <c r="W2" s="252" t="s">
        <v>166</v>
      </c>
    </row>
    <row r="3" ht="18">
      <c r="W3" s="252" t="s">
        <v>161</v>
      </c>
    </row>
    <row r="4" spans="6:23" s="149" customFormat="1" ht="18">
      <c r="F4" s="150"/>
      <c r="G4" s="150"/>
      <c r="H4" s="150"/>
      <c r="I4" s="150"/>
      <c r="J4" s="150"/>
      <c r="K4" s="150"/>
      <c r="L4" s="150"/>
      <c r="W4" s="252" t="s">
        <v>167</v>
      </c>
    </row>
    <row r="5" spans="6:23" s="149" customFormat="1" ht="18">
      <c r="F5" s="150"/>
      <c r="G5" s="150"/>
      <c r="H5" s="150"/>
      <c r="I5" s="150"/>
      <c r="J5" s="150"/>
      <c r="K5" s="150"/>
      <c r="L5" s="150"/>
      <c r="W5" s="252"/>
    </row>
    <row r="6" s="149" customFormat="1" ht="13.5" thickBot="1"/>
    <row r="7" spans="1:27" ht="90" customHeight="1">
      <c r="A7" s="330" t="s">
        <v>40</v>
      </c>
      <c r="B7" s="332" t="s">
        <v>45</v>
      </c>
      <c r="C7" s="337" t="s">
        <v>41</v>
      </c>
      <c r="D7" s="337" t="s">
        <v>42</v>
      </c>
      <c r="E7" s="340" t="s">
        <v>77</v>
      </c>
      <c r="F7" s="338" t="s">
        <v>50</v>
      </c>
      <c r="G7" s="67" t="s">
        <v>71</v>
      </c>
      <c r="H7" s="327" t="s">
        <v>76</v>
      </c>
      <c r="I7" s="328"/>
      <c r="J7" s="328"/>
      <c r="K7" s="328"/>
      <c r="L7" s="328"/>
      <c r="M7" s="328"/>
      <c r="N7" s="328"/>
      <c r="O7" s="328"/>
      <c r="P7" s="328"/>
      <c r="Q7" s="328"/>
      <c r="R7" s="328"/>
      <c r="S7" s="328"/>
      <c r="T7" s="328"/>
      <c r="U7" s="328"/>
      <c r="V7" s="328"/>
      <c r="W7" s="328"/>
      <c r="X7" s="328"/>
      <c r="Y7" s="328"/>
      <c r="Z7" s="328"/>
      <c r="AA7" s="329"/>
    </row>
    <row r="8" spans="1:27" ht="24.75" customHeight="1" thickBot="1">
      <c r="A8" s="331"/>
      <c r="B8" s="333"/>
      <c r="C8" s="333"/>
      <c r="D8" s="333"/>
      <c r="E8" s="341"/>
      <c r="F8" s="339"/>
      <c r="G8" s="68"/>
      <c r="H8" s="38">
        <v>2012</v>
      </c>
      <c r="I8" s="38">
        <v>2013</v>
      </c>
      <c r="J8" s="39">
        <v>2014</v>
      </c>
      <c r="K8" s="39">
        <v>2015</v>
      </c>
      <c r="L8" s="39">
        <v>2016</v>
      </c>
      <c r="M8" s="39">
        <v>2017</v>
      </c>
      <c r="N8" s="39">
        <v>2018</v>
      </c>
      <c r="O8" s="39">
        <v>2019</v>
      </c>
      <c r="P8" s="99">
        <v>2020</v>
      </c>
      <c r="Q8" s="38">
        <v>2021</v>
      </c>
      <c r="R8" s="38">
        <v>2022</v>
      </c>
      <c r="S8" s="38">
        <v>2023</v>
      </c>
      <c r="T8" s="39">
        <v>2024</v>
      </c>
      <c r="U8" s="39">
        <v>2025</v>
      </c>
      <c r="V8" s="39">
        <v>2026</v>
      </c>
      <c r="W8" s="39">
        <v>2027</v>
      </c>
      <c r="X8" s="39">
        <v>2028</v>
      </c>
      <c r="Y8" s="39">
        <v>2029</v>
      </c>
      <c r="Z8" s="99">
        <v>2030</v>
      </c>
      <c r="AA8" s="258" t="s">
        <v>77</v>
      </c>
    </row>
    <row r="9" spans="1:27" s="149" customFormat="1" ht="33.75" customHeight="1">
      <c r="A9" s="334" t="s">
        <v>120</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6"/>
    </row>
    <row r="10" spans="1:27" ht="39.75" customHeight="1">
      <c r="A10" s="40" t="s">
        <v>21</v>
      </c>
      <c r="B10" s="41" t="s">
        <v>146</v>
      </c>
      <c r="C10" s="42" t="s">
        <v>58</v>
      </c>
      <c r="D10" s="215"/>
      <c r="E10" s="71"/>
      <c r="F10" s="139">
        <f>SUM(G10:AA10)</f>
        <v>0</v>
      </c>
      <c r="G10" s="71"/>
      <c r="H10" s="71"/>
      <c r="I10" s="71"/>
      <c r="J10" s="71"/>
      <c r="K10" s="71"/>
      <c r="L10" s="71"/>
      <c r="M10" s="71"/>
      <c r="N10" s="71"/>
      <c r="O10" s="71"/>
      <c r="P10" s="71"/>
      <c r="Q10" s="71"/>
      <c r="R10" s="71"/>
      <c r="S10" s="71"/>
      <c r="T10" s="71"/>
      <c r="U10" s="71"/>
      <c r="V10" s="71"/>
      <c r="W10" s="71"/>
      <c r="X10" s="71"/>
      <c r="Y10" s="71"/>
      <c r="Z10" s="71"/>
      <c r="AA10" s="71"/>
    </row>
    <row r="11" spans="1:27" ht="39.75" customHeight="1">
      <c r="A11" s="44" t="s">
        <v>24</v>
      </c>
      <c r="B11" s="318" t="s">
        <v>51</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20"/>
    </row>
    <row r="12" spans="1:27" ht="39.75" customHeight="1">
      <c r="A12" s="40">
        <v>1</v>
      </c>
      <c r="B12" s="45" t="s">
        <v>147</v>
      </c>
      <c r="C12" s="131" t="s">
        <v>148</v>
      </c>
      <c r="D12" s="131" t="s">
        <v>149</v>
      </c>
      <c r="E12" s="72">
        <v>666260</v>
      </c>
      <c r="F12" s="46">
        <v>666260</v>
      </c>
      <c r="G12" s="72">
        <v>203920</v>
      </c>
      <c r="H12" s="47">
        <v>242620</v>
      </c>
      <c r="I12" s="47">
        <v>219720</v>
      </c>
      <c r="J12" s="47"/>
      <c r="K12" s="48"/>
      <c r="L12" s="74"/>
      <c r="M12" s="98"/>
      <c r="N12" s="89"/>
      <c r="O12" s="89"/>
      <c r="P12" s="89"/>
      <c r="Q12" s="89"/>
      <c r="R12" s="72"/>
      <c r="S12" s="47"/>
      <c r="T12" s="47"/>
      <c r="U12" s="47"/>
      <c r="V12" s="48"/>
      <c r="W12" s="74"/>
      <c r="X12" s="98"/>
      <c r="Y12" s="89"/>
      <c r="Z12" s="89"/>
      <c r="AA12" s="224">
        <f>SUM(G12:Z12)</f>
        <v>666260</v>
      </c>
    </row>
    <row r="13" spans="1:27" ht="39.75" customHeight="1">
      <c r="A13" s="40">
        <v>2</v>
      </c>
      <c r="B13" s="45" t="s">
        <v>150</v>
      </c>
      <c r="C13" s="131" t="s">
        <v>148</v>
      </c>
      <c r="D13" s="131" t="s">
        <v>151</v>
      </c>
      <c r="E13" s="72">
        <v>79940</v>
      </c>
      <c r="F13" s="46">
        <v>79940</v>
      </c>
      <c r="G13" s="72">
        <v>45500</v>
      </c>
      <c r="H13" s="47">
        <v>34440</v>
      </c>
      <c r="I13" s="47">
        <v>0</v>
      </c>
      <c r="J13" s="47"/>
      <c r="K13" s="48"/>
      <c r="L13" s="74"/>
      <c r="M13" s="98"/>
      <c r="N13" s="89"/>
      <c r="O13" s="89"/>
      <c r="P13" s="89"/>
      <c r="Q13" s="89"/>
      <c r="R13" s="72"/>
      <c r="S13" s="47"/>
      <c r="T13" s="47"/>
      <c r="U13" s="47"/>
      <c r="V13" s="48"/>
      <c r="W13" s="74"/>
      <c r="X13" s="98"/>
      <c r="Y13" s="89"/>
      <c r="Z13" s="89"/>
      <c r="AA13" s="224">
        <f>SUM(G13:Z13)</f>
        <v>79940</v>
      </c>
    </row>
    <row r="14" spans="1:27" ht="39.75" customHeight="1">
      <c r="A14" s="40">
        <v>3</v>
      </c>
      <c r="B14" s="45" t="s">
        <v>152</v>
      </c>
      <c r="C14" s="131" t="s">
        <v>148</v>
      </c>
      <c r="D14" s="131" t="s">
        <v>153</v>
      </c>
      <c r="E14" s="72">
        <v>501652</v>
      </c>
      <c r="F14" s="46">
        <v>501652</v>
      </c>
      <c r="G14" s="72">
        <v>155652</v>
      </c>
      <c r="H14" s="47">
        <v>346000</v>
      </c>
      <c r="I14" s="47">
        <v>0</v>
      </c>
      <c r="J14" s="47"/>
      <c r="K14" s="48"/>
      <c r="L14" s="74"/>
      <c r="M14" s="98"/>
      <c r="N14" s="89"/>
      <c r="O14" s="89"/>
      <c r="P14" s="89"/>
      <c r="Q14" s="89"/>
      <c r="R14" s="72"/>
      <c r="S14" s="47"/>
      <c r="T14" s="47"/>
      <c r="U14" s="47"/>
      <c r="V14" s="48"/>
      <c r="W14" s="74"/>
      <c r="X14" s="98"/>
      <c r="Y14" s="89"/>
      <c r="Z14" s="89"/>
      <c r="AA14" s="224">
        <f>SUM(G14:Z14)</f>
        <v>501652</v>
      </c>
    </row>
    <row r="15" spans="1:27" ht="39.75" customHeight="1">
      <c r="A15" s="40">
        <v>4</v>
      </c>
      <c r="B15" s="45" t="s">
        <v>174</v>
      </c>
      <c r="C15" s="131" t="s">
        <v>148</v>
      </c>
      <c r="D15" s="131" t="s">
        <v>175</v>
      </c>
      <c r="E15" s="72">
        <v>350866</v>
      </c>
      <c r="F15" s="265">
        <v>350866</v>
      </c>
      <c r="G15" s="72">
        <v>0</v>
      </c>
      <c r="H15" s="47">
        <v>150668</v>
      </c>
      <c r="I15" s="47">
        <v>96418</v>
      </c>
      <c r="J15" s="47">
        <v>103780</v>
      </c>
      <c r="K15" s="48"/>
      <c r="L15" s="74"/>
      <c r="M15" s="98"/>
      <c r="N15" s="89"/>
      <c r="O15" s="89"/>
      <c r="P15" s="89"/>
      <c r="Q15" s="89"/>
      <c r="R15" s="72"/>
      <c r="S15" s="47"/>
      <c r="T15" s="47"/>
      <c r="U15" s="47"/>
      <c r="V15" s="48"/>
      <c r="W15" s="74"/>
      <c r="X15" s="98"/>
      <c r="Y15" s="89"/>
      <c r="Z15" s="89"/>
      <c r="AA15" s="224">
        <f>SUM(G15:Z15)</f>
        <v>350866</v>
      </c>
    </row>
    <row r="16" spans="1:27" ht="19.5" customHeight="1">
      <c r="A16" s="323" t="s">
        <v>43</v>
      </c>
      <c r="B16" s="324"/>
      <c r="C16" s="49" t="s">
        <v>53</v>
      </c>
      <c r="D16" s="49" t="s">
        <v>53</v>
      </c>
      <c r="E16" s="50">
        <f>SUM(E12:E15)</f>
        <v>1598718</v>
      </c>
      <c r="F16" s="140">
        <f>SUM(F12:F15)</f>
        <v>1598718</v>
      </c>
      <c r="G16" s="50">
        <f>SUM(G12:G15)</f>
        <v>405072</v>
      </c>
      <c r="H16" s="50">
        <f>SUM(H12:H15)</f>
        <v>773728</v>
      </c>
      <c r="I16" s="50">
        <f>SUM(I12:I15)</f>
        <v>316138</v>
      </c>
      <c r="J16" s="50">
        <f>SUM(J12:J15)</f>
        <v>103780</v>
      </c>
      <c r="K16" s="51">
        <f>SUM(K12:K14)</f>
        <v>0</v>
      </c>
      <c r="L16" s="51">
        <f>SUM(L12:L14)</f>
        <v>0</v>
      </c>
      <c r="M16" s="51">
        <f>SUM(M12:M14)</f>
        <v>0</v>
      </c>
      <c r="N16" s="50">
        <f>SUM(N12:N14)</f>
        <v>0</v>
      </c>
      <c r="O16" s="50">
        <f>SUM(O12:O14)</f>
        <v>0</v>
      </c>
      <c r="P16" s="50">
        <f>SUM(P12:P14)</f>
        <v>0</v>
      </c>
      <c r="Q16" s="50">
        <f>SUM(Q12:Q14)</f>
        <v>0</v>
      </c>
      <c r="R16" s="50">
        <f>SUM(R12:R14)</f>
        <v>0</v>
      </c>
      <c r="S16" s="50">
        <f>SUM(S12:S14)</f>
        <v>0</v>
      </c>
      <c r="T16" s="50">
        <f>SUM(T12:T14)</f>
        <v>0</v>
      </c>
      <c r="U16" s="50">
        <f>SUM(U12:U14)</f>
        <v>0</v>
      </c>
      <c r="V16" s="51">
        <f>SUM(V12:V14)</f>
        <v>0</v>
      </c>
      <c r="W16" s="51">
        <f>SUM(W12:W14)</f>
        <v>0</v>
      </c>
      <c r="X16" s="51">
        <f>SUM(X12:X14)</f>
        <v>0</v>
      </c>
      <c r="Y16" s="50">
        <f>SUM(Y12:Y14)</f>
        <v>0</v>
      </c>
      <c r="Z16" s="50">
        <f>SUM(Z12:Z14)</f>
        <v>0</v>
      </c>
      <c r="AA16" s="344">
        <f>SUM(AA12:AA15)</f>
        <v>1598718</v>
      </c>
    </row>
    <row r="17" spans="1:27" ht="39.75" customHeight="1">
      <c r="A17" s="44" t="s">
        <v>25</v>
      </c>
      <c r="B17" s="318" t="s">
        <v>52</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20"/>
    </row>
    <row r="18" spans="1:27" ht="39.75" customHeight="1">
      <c r="A18" s="40">
        <v>1</v>
      </c>
      <c r="B18" s="52" t="s">
        <v>154</v>
      </c>
      <c r="C18" s="131" t="s">
        <v>148</v>
      </c>
      <c r="D18" s="131" t="s">
        <v>155</v>
      </c>
      <c r="E18" s="72">
        <v>13227071</v>
      </c>
      <c r="F18" s="46">
        <v>13227071</v>
      </c>
      <c r="G18" s="72">
        <v>259360</v>
      </c>
      <c r="H18" s="47">
        <v>4687092</v>
      </c>
      <c r="I18" s="47">
        <v>8280619</v>
      </c>
      <c r="J18" s="47">
        <v>0</v>
      </c>
      <c r="K18" s="48"/>
      <c r="L18" s="74"/>
      <c r="M18" s="98"/>
      <c r="N18" s="89"/>
      <c r="O18" s="89"/>
      <c r="P18" s="89"/>
      <c r="Q18" s="216"/>
      <c r="R18" s="47"/>
      <c r="S18" s="47"/>
      <c r="T18" s="47"/>
      <c r="U18" s="48"/>
      <c r="V18" s="74"/>
      <c r="W18" s="98"/>
      <c r="X18" s="89"/>
      <c r="Y18" s="89"/>
      <c r="Z18" s="89"/>
      <c r="AA18" s="225">
        <f>SUM(G18:Z18)</f>
        <v>13227071</v>
      </c>
    </row>
    <row r="19" spans="1:27" ht="39.75" customHeight="1">
      <c r="A19" s="40">
        <v>2</v>
      </c>
      <c r="B19" s="52" t="s">
        <v>156</v>
      </c>
      <c r="C19" s="131" t="s">
        <v>148</v>
      </c>
      <c r="D19" s="131" t="s">
        <v>157</v>
      </c>
      <c r="E19" s="72">
        <v>4944268</v>
      </c>
      <c r="F19" s="46">
        <v>4944268</v>
      </c>
      <c r="G19" s="72">
        <v>1372751</v>
      </c>
      <c r="H19" s="47">
        <v>3571517</v>
      </c>
      <c r="I19" s="47">
        <v>0</v>
      </c>
      <c r="J19" s="47">
        <v>0</v>
      </c>
      <c r="K19" s="47"/>
      <c r="L19" s="48"/>
      <c r="M19" s="98"/>
      <c r="N19" s="89"/>
      <c r="O19" s="89"/>
      <c r="P19" s="89"/>
      <c r="Q19" s="216"/>
      <c r="R19" s="47"/>
      <c r="S19" s="47"/>
      <c r="T19" s="47"/>
      <c r="U19" s="47"/>
      <c r="V19" s="48"/>
      <c r="W19" s="98"/>
      <c r="X19" s="89"/>
      <c r="Y19" s="89"/>
      <c r="Z19" s="89"/>
      <c r="AA19" s="225">
        <f>SUM(G19:Z19)</f>
        <v>4944268</v>
      </c>
    </row>
    <row r="20" spans="1:27" ht="39.75" customHeight="1">
      <c r="A20" s="40">
        <v>3</v>
      </c>
      <c r="B20" s="52" t="s">
        <v>171</v>
      </c>
      <c r="C20" s="131" t="s">
        <v>148</v>
      </c>
      <c r="D20" s="131" t="s">
        <v>172</v>
      </c>
      <c r="E20" s="72">
        <v>39500000</v>
      </c>
      <c r="F20" s="46">
        <v>39500000</v>
      </c>
      <c r="G20" s="72">
        <v>0</v>
      </c>
      <c r="H20" s="47">
        <v>0</v>
      </c>
      <c r="I20" s="47">
        <v>10340766</v>
      </c>
      <c r="J20" s="47">
        <v>19797586</v>
      </c>
      <c r="K20" s="47">
        <v>9361648</v>
      </c>
      <c r="L20" s="48"/>
      <c r="M20" s="98"/>
      <c r="N20" s="89"/>
      <c r="O20" s="89"/>
      <c r="P20" s="89"/>
      <c r="Q20" s="216"/>
      <c r="R20" s="47"/>
      <c r="S20" s="47"/>
      <c r="T20" s="47"/>
      <c r="U20" s="47"/>
      <c r="V20" s="48"/>
      <c r="W20" s="98"/>
      <c r="X20" s="89"/>
      <c r="Y20" s="89"/>
      <c r="Z20" s="89"/>
      <c r="AA20" s="225">
        <f>SUM(G20:Z20)</f>
        <v>39500000</v>
      </c>
    </row>
    <row r="21" spans="1:27" ht="39.75" customHeight="1">
      <c r="A21" s="264">
        <v>4</v>
      </c>
      <c r="B21" s="52" t="s">
        <v>168</v>
      </c>
      <c r="C21" s="131" t="s">
        <v>148</v>
      </c>
      <c r="D21" s="131" t="s">
        <v>169</v>
      </c>
      <c r="E21" s="72">
        <v>1120000</v>
      </c>
      <c r="F21" s="265">
        <v>1120000</v>
      </c>
      <c r="G21" s="72">
        <v>0</v>
      </c>
      <c r="H21" s="47">
        <v>400000</v>
      </c>
      <c r="I21" s="47">
        <v>720000</v>
      </c>
      <c r="J21" s="47"/>
      <c r="K21" s="48"/>
      <c r="L21" s="48"/>
      <c r="M21" s="98"/>
      <c r="N21" s="89"/>
      <c r="O21" s="89"/>
      <c r="P21" s="89"/>
      <c r="Q21" s="216"/>
      <c r="R21" s="47"/>
      <c r="S21" s="47"/>
      <c r="T21" s="47"/>
      <c r="U21" s="48"/>
      <c r="V21" s="48"/>
      <c r="W21" s="98"/>
      <c r="X21" s="89"/>
      <c r="Y21" s="89"/>
      <c r="Z21" s="89"/>
      <c r="AA21" s="225">
        <v>1120000</v>
      </c>
    </row>
    <row r="22" spans="1:27" ht="39.75" customHeight="1">
      <c r="A22" s="264"/>
      <c r="B22" s="52" t="s">
        <v>170</v>
      </c>
      <c r="C22" s="131" t="s">
        <v>148</v>
      </c>
      <c r="D22" s="131" t="s">
        <v>169</v>
      </c>
      <c r="E22" s="72">
        <v>3200000</v>
      </c>
      <c r="F22" s="265">
        <v>3200000</v>
      </c>
      <c r="G22" s="72">
        <v>0</v>
      </c>
      <c r="H22" s="47">
        <v>700000</v>
      </c>
      <c r="I22" s="47">
        <v>2500000</v>
      </c>
      <c r="J22" s="47"/>
      <c r="K22" s="48"/>
      <c r="L22" s="48"/>
      <c r="M22" s="98"/>
      <c r="N22" s="89"/>
      <c r="O22" s="89"/>
      <c r="P22" s="89"/>
      <c r="Q22" s="216"/>
      <c r="R22" s="47"/>
      <c r="S22" s="47"/>
      <c r="T22" s="47"/>
      <c r="U22" s="48"/>
      <c r="V22" s="48"/>
      <c r="W22" s="98"/>
      <c r="X22" s="89"/>
      <c r="Y22" s="89"/>
      <c r="Z22" s="89"/>
      <c r="AA22" s="225">
        <v>3200000</v>
      </c>
    </row>
    <row r="23" spans="1:27" ht="19.5" customHeight="1">
      <c r="A23" s="323" t="s">
        <v>43</v>
      </c>
      <c r="B23" s="324"/>
      <c r="C23" s="49" t="s">
        <v>53</v>
      </c>
      <c r="D23" s="49" t="s">
        <v>53</v>
      </c>
      <c r="E23" s="140">
        <f>SUM(E18:E22)</f>
        <v>61991339</v>
      </c>
      <c r="F23" s="140">
        <f>SUM(F18:F22)</f>
        <v>61991339</v>
      </c>
      <c r="G23" s="50">
        <f>SUM(G18:G22)</f>
        <v>1632111</v>
      </c>
      <c r="H23" s="76">
        <f>SUM(H18:H22)</f>
        <v>9358609</v>
      </c>
      <c r="I23" s="76">
        <f>SUM(I18:I22)</f>
        <v>21841385</v>
      </c>
      <c r="J23" s="76">
        <f>SUM(J18:J22)</f>
        <v>19797586</v>
      </c>
      <c r="K23" s="76">
        <f>SUM(K18:K22)</f>
        <v>9361648</v>
      </c>
      <c r="L23" s="77">
        <f aca="true" t="shared" si="0" ref="J23:AA23">SUM(L18:L20)</f>
        <v>0</v>
      </c>
      <c r="M23" s="51">
        <f t="shared" si="0"/>
        <v>0</v>
      </c>
      <c r="N23" s="50">
        <f t="shared" si="0"/>
        <v>0</v>
      </c>
      <c r="O23" s="50">
        <f t="shared" si="0"/>
        <v>0</v>
      </c>
      <c r="P23" s="50">
        <f t="shared" si="0"/>
        <v>0</v>
      </c>
      <c r="Q23" s="140">
        <f t="shared" si="0"/>
        <v>0</v>
      </c>
      <c r="R23" s="76">
        <f t="shared" si="0"/>
        <v>0</v>
      </c>
      <c r="S23" s="76">
        <f t="shared" si="0"/>
        <v>0</v>
      </c>
      <c r="T23" s="76">
        <f t="shared" si="0"/>
        <v>0</v>
      </c>
      <c r="U23" s="77">
        <f t="shared" si="0"/>
        <v>0</v>
      </c>
      <c r="V23" s="77">
        <f t="shared" si="0"/>
        <v>0</v>
      </c>
      <c r="W23" s="51">
        <f t="shared" si="0"/>
        <v>0</v>
      </c>
      <c r="X23" s="50">
        <f t="shared" si="0"/>
        <v>0</v>
      </c>
      <c r="Y23" s="50">
        <f t="shared" si="0"/>
        <v>0</v>
      </c>
      <c r="Z23" s="50">
        <f t="shared" si="0"/>
        <v>0</v>
      </c>
      <c r="AA23" s="345">
        <f>SUM(AA18:AA22)</f>
        <v>61991339</v>
      </c>
    </row>
    <row r="24" spans="1:27" ht="39.75" customHeight="1">
      <c r="A24" s="44" t="s">
        <v>28</v>
      </c>
      <c r="B24" s="318" t="s">
        <v>68</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20"/>
    </row>
    <row r="25" spans="1:27" ht="39.75" customHeight="1">
      <c r="A25" s="40">
        <v>1</v>
      </c>
      <c r="B25" s="53" t="s">
        <v>158</v>
      </c>
      <c r="C25" s="132" t="s">
        <v>148</v>
      </c>
      <c r="D25" s="132" t="s">
        <v>159</v>
      </c>
      <c r="E25" s="71">
        <v>658216</v>
      </c>
      <c r="F25" s="43">
        <v>658216</v>
      </c>
      <c r="G25" s="71"/>
      <c r="H25" s="54">
        <v>658216</v>
      </c>
      <c r="I25" s="54">
        <v>657804</v>
      </c>
      <c r="J25" s="54">
        <v>594133</v>
      </c>
      <c r="K25" s="55">
        <v>70000</v>
      </c>
      <c r="L25" s="55">
        <v>70000</v>
      </c>
      <c r="M25" s="254">
        <v>70000</v>
      </c>
      <c r="N25" s="255">
        <v>70000</v>
      </c>
      <c r="O25" s="255">
        <v>70000</v>
      </c>
      <c r="P25" s="255">
        <v>70000</v>
      </c>
      <c r="Q25" s="256">
        <v>70000</v>
      </c>
      <c r="R25" s="71">
        <v>70000</v>
      </c>
      <c r="S25" s="54">
        <v>70000</v>
      </c>
      <c r="T25" s="54">
        <v>70000</v>
      </c>
      <c r="U25" s="54">
        <v>70000</v>
      </c>
      <c r="V25" s="55">
        <v>70000</v>
      </c>
      <c r="W25" s="55">
        <v>70000</v>
      </c>
      <c r="X25" s="257">
        <v>70000</v>
      </c>
      <c r="Y25" s="255">
        <v>69990</v>
      </c>
      <c r="Z25" s="255">
        <v>63343</v>
      </c>
      <c r="AA25" s="71">
        <v>658216</v>
      </c>
    </row>
    <row r="26" spans="1:27" ht="19.5" customHeight="1" thickBot="1">
      <c r="A26" s="325" t="s">
        <v>43</v>
      </c>
      <c r="B26" s="326"/>
      <c r="C26" s="49" t="s">
        <v>53</v>
      </c>
      <c r="D26" s="49" t="s">
        <v>53</v>
      </c>
      <c r="E26" s="50">
        <f aca="true" t="shared" si="1" ref="E26:M26">SUM(E25:E25)</f>
        <v>658216</v>
      </c>
      <c r="F26" s="140">
        <f t="shared" si="1"/>
        <v>658216</v>
      </c>
      <c r="G26" s="50">
        <f>SUM(G25)</f>
        <v>0</v>
      </c>
      <c r="H26" s="50">
        <f t="shared" si="1"/>
        <v>658216</v>
      </c>
      <c r="I26" s="50">
        <f t="shared" si="1"/>
        <v>657804</v>
      </c>
      <c r="J26" s="50">
        <f t="shared" si="1"/>
        <v>594133</v>
      </c>
      <c r="K26" s="51">
        <f t="shared" si="1"/>
        <v>70000</v>
      </c>
      <c r="L26" s="51">
        <f t="shared" si="1"/>
        <v>70000</v>
      </c>
      <c r="M26" s="51">
        <f t="shared" si="1"/>
        <v>70000</v>
      </c>
      <c r="N26" s="100">
        <f>SUM(N25:N25)</f>
        <v>70000</v>
      </c>
      <c r="O26" s="100">
        <f>SUM(O25:O25)</f>
        <v>70000</v>
      </c>
      <c r="P26" s="100">
        <f>SUM(P25:P25)</f>
        <v>70000</v>
      </c>
      <c r="Q26" s="100">
        <f>SUM(Q25:Q25)</f>
        <v>70000</v>
      </c>
      <c r="R26" s="50">
        <f>SUM(R25)</f>
        <v>70000</v>
      </c>
      <c r="S26" s="50">
        <f aca="true" t="shared" si="2" ref="S26:Z26">SUM(S25:S25)</f>
        <v>70000</v>
      </c>
      <c r="T26" s="50">
        <f t="shared" si="2"/>
        <v>70000</v>
      </c>
      <c r="U26" s="50">
        <f t="shared" si="2"/>
        <v>70000</v>
      </c>
      <c r="V26" s="51">
        <f t="shared" si="2"/>
        <v>70000</v>
      </c>
      <c r="W26" s="51">
        <f t="shared" si="2"/>
        <v>70000</v>
      </c>
      <c r="X26" s="51">
        <f t="shared" si="2"/>
        <v>70000</v>
      </c>
      <c r="Y26" s="100">
        <f t="shared" si="2"/>
        <v>69990</v>
      </c>
      <c r="Z26" s="100">
        <f t="shared" si="2"/>
        <v>63343</v>
      </c>
      <c r="AA26" s="101">
        <f>SUM(AA25:AA25)</f>
        <v>658216</v>
      </c>
    </row>
    <row r="27" spans="1:27" ht="39" customHeight="1" thickBot="1" thickTop="1">
      <c r="A27" s="321" t="s">
        <v>59</v>
      </c>
      <c r="B27" s="322"/>
      <c r="C27" s="56" t="s">
        <v>53</v>
      </c>
      <c r="D27" s="56" t="s">
        <v>53</v>
      </c>
      <c r="E27" s="57">
        <f>E10+E16+E23+E26</f>
        <v>64248273</v>
      </c>
      <c r="F27" s="141">
        <f>F10+F16+F23+F26</f>
        <v>64248273</v>
      </c>
      <c r="G27" s="57">
        <f>G10+G16+G23+G26</f>
        <v>2037183</v>
      </c>
      <c r="H27" s="57">
        <f>H10+H16+H23+H26</f>
        <v>10790553</v>
      </c>
      <c r="I27" s="57">
        <f>I10+I16+I23+I26</f>
        <v>22815327</v>
      </c>
      <c r="J27" s="57">
        <f>J10+J16+J23+J26</f>
        <v>20495499</v>
      </c>
      <c r="K27" s="57">
        <f>K10+K16+K23+K26</f>
        <v>9431648</v>
      </c>
      <c r="L27" s="75">
        <f>L10+L16+L23+L26</f>
        <v>70000</v>
      </c>
      <c r="M27" s="75">
        <f>M10+M16+M23+M26</f>
        <v>70000</v>
      </c>
      <c r="N27" s="57">
        <f>N10+N16+N23+N26</f>
        <v>70000</v>
      </c>
      <c r="O27" s="57">
        <f>O10+O16+O23+O26</f>
        <v>70000</v>
      </c>
      <c r="P27" s="57">
        <f>P10+P16+P23+P26</f>
        <v>70000</v>
      </c>
      <c r="Q27" s="57">
        <f>Q10+Q16+Q23+Q26</f>
        <v>70000</v>
      </c>
      <c r="R27" s="57">
        <f>R10+R16+R23+R26</f>
        <v>70000</v>
      </c>
      <c r="S27" s="57">
        <f>S10+S16+S23+S26</f>
        <v>70000</v>
      </c>
      <c r="T27" s="57">
        <f>T10+T16+T23+T26</f>
        <v>70000</v>
      </c>
      <c r="U27" s="57">
        <f>U10+U16+U23+U26</f>
        <v>70000</v>
      </c>
      <c r="V27" s="57">
        <f>V10+V16+V23+V26</f>
        <v>70000</v>
      </c>
      <c r="W27" s="75">
        <f>W10+W16+W23+W26</f>
        <v>70000</v>
      </c>
      <c r="X27" s="75">
        <f>X10+X16+X23+X26</f>
        <v>70000</v>
      </c>
      <c r="Y27" s="57">
        <f>Y10+Y16+Y23+Y26</f>
        <v>69990</v>
      </c>
      <c r="Z27" s="57">
        <f>Z10+Z16+Z23+Z26</f>
        <v>63343</v>
      </c>
      <c r="AA27" s="58">
        <f>AA10+AA16+AA23+AA26</f>
        <v>64248273</v>
      </c>
    </row>
    <row r="28" s="149" customFormat="1" ht="13.5" thickTop="1"/>
    <row r="29" s="149" customFormat="1" ht="12.75"/>
  </sheetData>
  <sheetProtection/>
  <mergeCells count="15">
    <mergeCell ref="H7:AA7"/>
    <mergeCell ref="A7:A8"/>
    <mergeCell ref="B7:B8"/>
    <mergeCell ref="A9:AA9"/>
    <mergeCell ref="C7:C8"/>
    <mergeCell ref="D7:D8"/>
    <mergeCell ref="F7:F8"/>
    <mergeCell ref="E7:E8"/>
    <mergeCell ref="B11:AA11"/>
    <mergeCell ref="A27:B27"/>
    <mergeCell ref="A16:B16"/>
    <mergeCell ref="A23:B23"/>
    <mergeCell ref="A26:B26"/>
    <mergeCell ref="B17:AA17"/>
    <mergeCell ref="B24:AA24"/>
  </mergeCells>
  <printOptions horizontalCentered="1"/>
  <pageMargins left="0.15748031496063" right="0.15748031496063" top="0.31496062992126" bottom="0.23622047244094502" header="0.354330708661417" footer="0.23622047244094502"/>
  <pageSetup errors="blank" horizontalDpi="600" verticalDpi="600" orientation="landscape" paperSize="9" scale="40" r:id="rId3"/>
  <legacyDrawing r:id="rId2"/>
</worksheet>
</file>

<file path=xl/worksheets/sheet9.xml><?xml version="1.0" encoding="utf-8"?>
<worksheet xmlns="http://schemas.openxmlformats.org/spreadsheetml/2006/main" xmlns:r="http://schemas.openxmlformats.org/officeDocument/2006/relationships">
  <dimension ref="A5:X11"/>
  <sheetViews>
    <sheetView showGridLines="0" zoomScalePageLayoutView="0" workbookViewId="0" topLeftCell="A1">
      <selection activeCell="X6" sqref="X6"/>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24" ht="38.25">
      <c r="D5" s="166" t="s">
        <v>145</v>
      </c>
      <c r="E5" s="167">
        <v>2012</v>
      </c>
      <c r="F5" s="167">
        <v>2013</v>
      </c>
      <c r="G5" s="167">
        <v>2014</v>
      </c>
      <c r="H5" s="167">
        <v>2015</v>
      </c>
      <c r="I5" s="167">
        <v>2016</v>
      </c>
      <c r="J5" s="167">
        <v>2017</v>
      </c>
      <c r="K5" s="167">
        <v>2018</v>
      </c>
      <c r="L5" s="167">
        <v>2019</v>
      </c>
      <c r="M5" s="167">
        <v>2020</v>
      </c>
      <c r="N5" s="167">
        <v>2021</v>
      </c>
      <c r="O5" s="167">
        <v>2022</v>
      </c>
      <c r="P5" s="167">
        <v>2023</v>
      </c>
      <c r="Q5" s="167">
        <v>2024</v>
      </c>
      <c r="R5" s="167">
        <v>2025</v>
      </c>
      <c r="S5" s="167">
        <v>2026</v>
      </c>
      <c r="T5" s="167">
        <v>2027</v>
      </c>
      <c r="U5" s="167">
        <v>2028</v>
      </c>
      <c r="V5" s="167">
        <v>2029</v>
      </c>
      <c r="W5" s="167">
        <v>2030</v>
      </c>
      <c r="X5" s="167">
        <v>2031</v>
      </c>
    </row>
    <row r="6" spans="1:24" ht="73.5" customHeight="1">
      <c r="A6" s="155">
        <v>1</v>
      </c>
      <c r="B6" s="155" t="s">
        <v>121</v>
      </c>
      <c r="C6" s="155" t="s">
        <v>141</v>
      </c>
      <c r="D6" s="156" t="str">
        <f>IF(Prognoza!D65=0,"Dobrze","Błąd")</f>
        <v>Błąd</v>
      </c>
      <c r="E6" s="156" t="str">
        <f>IF(Prognoza!E65=0,"Dobrze","Błąd")</f>
        <v>Dobrze</v>
      </c>
      <c r="F6" s="156" t="str">
        <f>IF(Prognoza!F65=0,"Dobrze","Błąd")</f>
        <v>Dobrze</v>
      </c>
      <c r="G6" s="156" t="str">
        <f>IF(Prognoza!G65=0,"Dobrze","Błąd")</f>
        <v>Dobrze</v>
      </c>
      <c r="H6" s="156" t="str">
        <f>IF(Prognoza!H65=0,"Dobrze","Błąd")</f>
        <v>Dobrze</v>
      </c>
      <c r="I6" s="156" t="str">
        <f>IF(Prognoza!I65=0,"Dobrze","Błąd")</f>
        <v>Dobrze</v>
      </c>
      <c r="J6" s="156" t="str">
        <f>IF(Prognoza!J65=0,"Dobrze","Błąd")</f>
        <v>Dobrze</v>
      </c>
      <c r="K6" s="156" t="str">
        <f>IF(Prognoza!K65=0,"Dobrze","Błąd")</f>
        <v>Błąd</v>
      </c>
      <c r="L6" s="156" t="str">
        <f>IF(Prognoza!L65=0,"Dobrze","Błąd")</f>
        <v>Błąd</v>
      </c>
      <c r="M6" s="156" t="str">
        <f>IF(Prognoza!M65=0,"Dobrze","Błąd")</f>
        <v>Błąd</v>
      </c>
      <c r="N6" s="156" t="str">
        <f>IF(Prognoza!N65=0,"Dobrze","Błąd")</f>
        <v>Dobrze</v>
      </c>
      <c r="O6" s="156" t="str">
        <f>IF(Prognoza!O65=0,"Dobrze","Błąd")</f>
        <v>Błąd</v>
      </c>
      <c r="P6" s="156" t="str">
        <f>IF(Prognoza!P65=0,"Dobrze","Błąd")</f>
        <v>Błąd</v>
      </c>
      <c r="Q6" s="156" t="str">
        <f>IF(Prognoza!Q65=0,"Dobrze","Błąd")</f>
        <v>Błąd</v>
      </c>
      <c r="R6" s="156" t="str">
        <f>IF(Prognoza!R65=0,"Dobrze","Błąd")</f>
        <v>Dobrze</v>
      </c>
      <c r="S6" s="156" t="str">
        <f>IF(Prognoza!S65=0,"Dobrze","Błąd")</f>
        <v>Dobrze</v>
      </c>
      <c r="T6" s="156" t="str">
        <f>IF(Prognoza!T65=0,"Dobrze","Błąd")</f>
        <v>Dobrze</v>
      </c>
      <c r="U6" s="156" t="str">
        <f>IF(Prognoza!U65=0,"Dobrze","Błąd")</f>
        <v>Błąd</v>
      </c>
      <c r="V6" s="156" t="str">
        <f>IF(Prognoza!V65=0,"Dobrze","Błąd")</f>
        <v>Błąd</v>
      </c>
      <c r="W6" s="156" t="str">
        <f>IF(Prognoza!W65=0,"Dobrze","Błąd")</f>
        <v>Błąd</v>
      </c>
      <c r="X6" s="156" t="e">
        <f>IF(Prognoza!#REF!=0,"Dobrze","Błąd")</f>
        <v>#REF!</v>
      </c>
    </row>
    <row r="7" spans="1:24" ht="73.5" customHeight="1">
      <c r="A7" s="155">
        <v>2</v>
      </c>
      <c r="B7" s="151" t="s">
        <v>133</v>
      </c>
      <c r="C7" s="151" t="s">
        <v>140</v>
      </c>
      <c r="D7" s="156" t="s">
        <v>44</v>
      </c>
      <c r="E7" s="156" t="str">
        <f>IF(Prognoza!E66&lt;0,"Błąd","Dobrze")</f>
        <v>Dobrze</v>
      </c>
      <c r="F7" s="156" t="str">
        <f>IF(Prognoza!F66&lt;0,"Błąd","Dobrze")</f>
        <v>Dobrze</v>
      </c>
      <c r="G7" s="156" t="str">
        <f>IF(Prognoza!G66&lt;0,"Błąd","Dobrze")</f>
        <v>Dobrze</v>
      </c>
      <c r="H7" s="156" t="str">
        <f>IF(Prognoza!H66&lt;0,"Błąd","Dobrze")</f>
        <v>Dobrze</v>
      </c>
      <c r="I7" s="156" t="str">
        <f>IF(Prognoza!I66&lt;0,"Błąd","Dobrze")</f>
        <v>Dobrze</v>
      </c>
      <c r="J7" s="156" t="str">
        <f>IF(Prognoza!J66&lt;0,"Błąd","Dobrze")</f>
        <v>Dobrze</v>
      </c>
      <c r="K7" s="156" t="str">
        <f>IF(Prognoza!K66&lt;0,"Błąd","Dobrze")</f>
        <v>Dobrze</v>
      </c>
      <c r="L7" s="156" t="str">
        <f>IF(Prognoza!L66&lt;0,"Błąd","Dobrze")</f>
        <v>Dobrze</v>
      </c>
      <c r="M7" s="156" t="str">
        <f>IF(Prognoza!M66&lt;0,"Błąd","Dobrze")</f>
        <v>Dobrze</v>
      </c>
      <c r="N7" s="156" t="str">
        <f>IF(Prognoza!N66&lt;0,"Błąd","Dobrze")</f>
        <v>Dobrze</v>
      </c>
      <c r="O7" s="156" t="str">
        <f>IF(Prognoza!O66&lt;0,"Błąd","Dobrze")</f>
        <v>Dobrze</v>
      </c>
      <c r="P7" s="156" t="str">
        <f>IF(Prognoza!P66&lt;0,"Błąd","Dobrze")</f>
        <v>Dobrze</v>
      </c>
      <c r="Q7" s="156" t="str">
        <f>IF(Prognoza!Q66&lt;0,"Błąd","Dobrze")</f>
        <v>Dobrze</v>
      </c>
      <c r="R7" s="156" t="str">
        <f>IF(Prognoza!R66&lt;0,"Błąd","Dobrze")</f>
        <v>Dobrze</v>
      </c>
      <c r="S7" s="156" t="str">
        <f>IF(Prognoza!S66&lt;0,"Błąd","Dobrze")</f>
        <v>Dobrze</v>
      </c>
      <c r="T7" s="156" t="str">
        <f>IF(Prognoza!T66&lt;0,"Błąd","Dobrze")</f>
        <v>Dobrze</v>
      </c>
      <c r="U7" s="156" t="str">
        <f>IF(Prognoza!U66&lt;0,"Błąd","Dobrze")</f>
        <v>Dobrze</v>
      </c>
      <c r="V7" s="156" t="str">
        <f>IF(Prognoza!V66&lt;0,"Błąd","Dobrze")</f>
        <v>Dobrze</v>
      </c>
      <c r="W7" s="156" t="str">
        <f>IF(Prognoza!W66&lt;0,"Błąd","Dobrze")</f>
        <v>Dobrze</v>
      </c>
      <c r="X7" s="156" t="e">
        <f>IF(Prognoza!#REF!&lt;0,"Błąd","Dobrze")</f>
        <v>#REF!</v>
      </c>
    </row>
    <row r="8" spans="1:24" ht="73.5" customHeight="1">
      <c r="A8" s="155">
        <v>3</v>
      </c>
      <c r="B8" s="151" t="s">
        <v>66</v>
      </c>
      <c r="C8" s="151" t="s">
        <v>139</v>
      </c>
      <c r="D8" s="156" t="s">
        <v>44</v>
      </c>
      <c r="E8" s="156" t="s">
        <v>44</v>
      </c>
      <c r="F8" s="156" t="s">
        <v>44</v>
      </c>
      <c r="G8" s="156" t="str">
        <f>IF(Prognoza!G62&lt;0,"Błąd","Dobrze")</f>
        <v>Dobrze</v>
      </c>
      <c r="H8" s="156" t="str">
        <f>IF(Prognoza!H62&lt;0,"Błąd","Dobrze")</f>
        <v>Dobrze</v>
      </c>
      <c r="I8" s="156" t="str">
        <f>IF(Prognoza!I62&lt;0,"Błąd","Dobrze")</f>
        <v>Dobrze</v>
      </c>
      <c r="J8" s="156" t="str">
        <f>IF(Prognoza!J62&lt;0,"Błąd","Dobrze")</f>
        <v>Dobrze</v>
      </c>
      <c r="K8" s="156" t="str">
        <f>IF(Prognoza!K62&lt;0,"Błąd","Dobrze")</f>
        <v>Dobrze</v>
      </c>
      <c r="L8" s="156" t="str">
        <f>IF(Prognoza!L62&lt;0,"Błąd","Dobrze")</f>
        <v>Dobrze</v>
      </c>
      <c r="M8" s="156" t="str">
        <f>IF(Prognoza!M62&lt;0,"Błąd","Dobrze")</f>
        <v>Dobrze</v>
      </c>
      <c r="N8" s="156" t="str">
        <f>IF(Prognoza!N62&lt;0,"Błąd","Dobrze")</f>
        <v>Dobrze</v>
      </c>
      <c r="O8" s="156" t="str">
        <f>IF(Prognoza!O62&lt;0,"Błąd","Dobrze")</f>
        <v>Dobrze</v>
      </c>
      <c r="P8" s="156" t="str">
        <f>IF(Prognoza!P62&lt;0,"Błąd","Dobrze")</f>
        <v>Dobrze</v>
      </c>
      <c r="Q8" s="156" t="str">
        <f>IF(Prognoza!Q62&lt;0,"Błąd","Dobrze")</f>
        <v>Dobrze</v>
      </c>
      <c r="R8" s="156" t="str">
        <f>IF(Prognoza!R62&lt;0,"Błąd","Dobrze")</f>
        <v>Dobrze</v>
      </c>
      <c r="S8" s="156" t="str">
        <f>IF(Prognoza!S62&lt;0,"Błąd","Dobrze")</f>
        <v>Dobrze</v>
      </c>
      <c r="T8" s="156" t="str">
        <f>IF(Prognoza!T62&lt;0,"Błąd","Dobrze")</f>
        <v>Dobrze</v>
      </c>
      <c r="U8" s="156" t="str">
        <f>IF(Prognoza!U62&lt;0,"Błąd","Dobrze")</f>
        <v>Dobrze</v>
      </c>
      <c r="V8" s="156" t="str">
        <f>IF(Prognoza!V62&lt;0,"Błąd","Dobrze")</f>
        <v>Dobrze</v>
      </c>
      <c r="W8" s="156" t="str">
        <f>IF(Prognoza!W62&lt;0,"Błąd","Dobrze")</f>
        <v>Dobrze</v>
      </c>
      <c r="X8" s="156" t="e">
        <f>IF(Prognoza!#REF!&lt;0,"Błąd","Dobrze")</f>
        <v>#REF!</v>
      </c>
    </row>
    <row r="9" spans="1:24" ht="73.5" customHeight="1">
      <c r="A9" s="155">
        <v>4</v>
      </c>
      <c r="B9" s="151" t="s">
        <v>63</v>
      </c>
      <c r="C9" s="151" t="s">
        <v>138</v>
      </c>
      <c r="D9" s="156" t="str">
        <f>IF(Prognoza!D58&lt;=0.15,"Dobrze","Błąd")</f>
        <v>Dobrze</v>
      </c>
      <c r="E9" s="156" t="str">
        <f>IF(Prognoza!E58&lt;=0.15,"Dobrze","Błąd")</f>
        <v>Dobrze</v>
      </c>
      <c r="F9" s="156" t="str">
        <f>IF(Prognoza!F58&lt;=0.15,"Dobrze","Błąd")</f>
        <v>Dobrze</v>
      </c>
      <c r="G9" s="156" t="s">
        <v>44</v>
      </c>
      <c r="H9" s="156" t="s">
        <v>44</v>
      </c>
      <c r="I9" s="156" t="s">
        <v>44</v>
      </c>
      <c r="J9" s="156" t="s">
        <v>44</v>
      </c>
      <c r="K9" s="156" t="s">
        <v>44</v>
      </c>
      <c r="L9" s="156" t="s">
        <v>44</v>
      </c>
      <c r="M9" s="156" t="s">
        <v>44</v>
      </c>
      <c r="N9" s="156" t="s">
        <v>44</v>
      </c>
      <c r="O9" s="156" t="s">
        <v>44</v>
      </c>
      <c r="P9" s="156" t="s">
        <v>44</v>
      </c>
      <c r="Q9" s="156" t="s">
        <v>44</v>
      </c>
      <c r="R9" s="156" t="s">
        <v>44</v>
      </c>
      <c r="S9" s="156" t="s">
        <v>44</v>
      </c>
      <c r="T9" s="156" t="s">
        <v>44</v>
      </c>
      <c r="U9" s="156" t="s">
        <v>44</v>
      </c>
      <c r="V9" s="156" t="s">
        <v>44</v>
      </c>
      <c r="W9" s="156" t="s">
        <v>44</v>
      </c>
      <c r="X9" s="156" t="s">
        <v>44</v>
      </c>
    </row>
    <row r="10" spans="1:24" ht="73.5" customHeight="1">
      <c r="A10" s="155">
        <v>5</v>
      </c>
      <c r="B10" s="151" t="s">
        <v>64</v>
      </c>
      <c r="C10" s="151" t="s">
        <v>137</v>
      </c>
      <c r="D10" s="156" t="str">
        <f>IF(Prognoza!D59&lt;0.6,"Dobrze","Błąd")</f>
        <v>Dobrze</v>
      </c>
      <c r="E10" s="156" t="str">
        <f>IF(Prognoza!E59&lt;0.6,"Dobrze","Błąd")</f>
        <v>Dobrze</v>
      </c>
      <c r="F10" s="156" t="str">
        <f>IF(Prognoza!F59&lt;0.6,"Dobrze","Błąd")</f>
        <v>Dobrze</v>
      </c>
      <c r="G10" s="156" t="s">
        <v>44</v>
      </c>
      <c r="H10" s="156" t="s">
        <v>44</v>
      </c>
      <c r="I10" s="156" t="s">
        <v>44</v>
      </c>
      <c r="J10" s="156" t="s">
        <v>44</v>
      </c>
      <c r="K10" s="156" t="s">
        <v>44</v>
      </c>
      <c r="L10" s="156" t="s">
        <v>44</v>
      </c>
      <c r="M10" s="156" t="s">
        <v>44</v>
      </c>
      <c r="N10" s="156" t="s">
        <v>44</v>
      </c>
      <c r="O10" s="156" t="s">
        <v>44</v>
      </c>
      <c r="P10" s="156" t="s">
        <v>44</v>
      </c>
      <c r="Q10" s="156" t="s">
        <v>44</v>
      </c>
      <c r="R10" s="156" t="s">
        <v>44</v>
      </c>
      <c r="S10" s="156" t="s">
        <v>44</v>
      </c>
      <c r="T10" s="156" t="s">
        <v>44</v>
      </c>
      <c r="U10" s="156" t="s">
        <v>44</v>
      </c>
      <c r="V10" s="156" t="s">
        <v>44</v>
      </c>
      <c r="W10" s="156" t="s">
        <v>44</v>
      </c>
      <c r="X10" s="156" t="s">
        <v>44</v>
      </c>
    </row>
    <row r="11" spans="1:24" ht="73.5" customHeight="1">
      <c r="A11" s="155">
        <v>6</v>
      </c>
      <c r="B11" s="151" t="s">
        <v>122</v>
      </c>
      <c r="C11" s="151" t="s">
        <v>136</v>
      </c>
      <c r="D11" s="156" t="s">
        <v>44</v>
      </c>
      <c r="E11" s="156" t="str">
        <f>IF(Prognoza!E22&lt;=Prognoza!E21,"Dobrze","Błąd")</f>
        <v>Dobrze</v>
      </c>
      <c r="F11" s="156" t="str">
        <f>IF(Prognoza!F22&lt;=Prognoza!F21,"Dobrze","Błąd")</f>
        <v>Dobrze</v>
      </c>
      <c r="G11" s="156" t="str">
        <f>IF(Prognoza!G22&lt;=Prognoza!G21,"Dobrze","Błąd")</f>
        <v>Dobrze</v>
      </c>
      <c r="H11" s="156" t="str">
        <f>IF(Prognoza!H22&lt;=Prognoza!H21,"Dobrze","Błąd")</f>
        <v>Dobrze</v>
      </c>
      <c r="I11" s="156" t="str">
        <f>IF(Prognoza!I22&lt;=Prognoza!I21,"Dobrze","Błąd")</f>
        <v>Dobrze</v>
      </c>
      <c r="J11" s="156" t="str">
        <f>IF(Prognoza!J22&lt;=Prognoza!J21,"Dobrze","Błąd")</f>
        <v>Dobrze</v>
      </c>
      <c r="K11" s="156" t="str">
        <f>IF(Prognoza!K22&lt;=Prognoza!K21,"Dobrze","Błąd")</f>
        <v>Dobrze</v>
      </c>
      <c r="L11" s="156" t="str">
        <f>IF(Prognoza!L22&lt;=Prognoza!L21,"Dobrze","Błąd")</f>
        <v>Dobrze</v>
      </c>
      <c r="M11" s="156" t="str">
        <f>IF(Prognoza!M22&lt;=Prognoza!M21,"Dobrze","Błąd")</f>
        <v>Dobrze</v>
      </c>
      <c r="N11" s="156" t="str">
        <f>IF(Prognoza!N22&lt;=Prognoza!N21,"Dobrze","Błąd")</f>
        <v>Dobrze</v>
      </c>
      <c r="O11" s="156" t="str">
        <f>IF(Prognoza!O22&lt;=Prognoza!O21,"Dobrze","Błąd")</f>
        <v>Dobrze</v>
      </c>
      <c r="P11" s="156" t="str">
        <f>IF(Prognoza!P22&lt;=Prognoza!P21,"Dobrze","Błąd")</f>
        <v>Dobrze</v>
      </c>
      <c r="Q11" s="156" t="str">
        <f>IF(Prognoza!Q22&lt;=Prognoza!Q21,"Dobrze","Błąd")</f>
        <v>Dobrze</v>
      </c>
      <c r="R11" s="156" t="str">
        <f>IF(Prognoza!R22&lt;=Prognoza!R21,"Dobrze","Błąd")</f>
        <v>Dobrze</v>
      </c>
      <c r="S11" s="156" t="str">
        <f>IF(Prognoza!S22&lt;=Prognoza!S21,"Dobrze","Błąd")</f>
        <v>Dobrze</v>
      </c>
      <c r="T11" s="156" t="str">
        <f>IF(Prognoza!T22&lt;=Prognoza!T21,"Dobrze","Błąd")</f>
        <v>Dobrze</v>
      </c>
      <c r="U11" s="156" t="str">
        <f>IF(Prognoza!U22&lt;=Prognoza!U21,"Dobrze","Błąd")</f>
        <v>Dobrze</v>
      </c>
      <c r="V11" s="156" t="str">
        <f>IF(Prognoza!V22&lt;=Prognoza!V21,"Dobrze","Błąd")</f>
        <v>Dobrze</v>
      </c>
      <c r="W11" s="156" t="str">
        <f>IF(Prognoza!W22&lt;=Prognoza!W21,"Dobrze","Błąd")</f>
        <v>Dobrze</v>
      </c>
      <c r="X11" s="156" t="e">
        <f>IF(Prognoza!#REF!&lt;=Prognoza!#REF!,"Dobrze","Błąd")</f>
        <v>#REF!</v>
      </c>
    </row>
  </sheetData>
  <sheetProtection/>
  <conditionalFormatting sqref="D9:W9 D6:W7 G8:W8 D10:H10 X6:X9 D11:X11">
    <cfRule type="containsText" priority="8" dxfId="3" operator="containsText" stopIfTrue="1" text="Błąd">
      <formula>NOT(ISERROR(SEARCH("Błąd",D6)))</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UM LĘBORK</cp:lastModifiedBy>
  <cp:lastPrinted>2012-03-13T09:48:17Z</cp:lastPrinted>
  <dcterms:created xsi:type="dcterms:W3CDTF">2009-10-11T13:25:47Z</dcterms:created>
  <dcterms:modified xsi:type="dcterms:W3CDTF">2012-03-13T11:09:40Z</dcterms:modified>
  <cp:category/>
  <cp:version/>
  <cp:contentType/>
  <cp:contentStatus/>
</cp:coreProperties>
</file>